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hidePivotFieldList="1" defaultThemeVersion="166925"/>
  <mc:AlternateContent xmlns:mc="http://schemas.openxmlformats.org/markup-compatibility/2006">
    <mc:Choice Requires="x15">
      <x15ac:absPath xmlns:x15ac="http://schemas.microsoft.com/office/spreadsheetml/2010/11/ac" url="L:\02-SIRH\2-Projets\2-Réalisés\11-Simulateur temps de travail\MODELE OFFICIEL CDG35\"/>
    </mc:Choice>
  </mc:AlternateContent>
  <xr:revisionPtr revIDLastSave="0" documentId="13_ncr:1_{6DE2B183-2DAA-4A04-8533-55A4675E64C7}" xr6:coauthVersionLast="47" xr6:coauthVersionMax="47" xr10:uidLastSave="{00000000-0000-0000-0000-000000000000}"/>
  <bookViews>
    <workbookView xWindow="-28920" yWindow="-1275" windowWidth="29040" windowHeight="17520" xr2:uid="{8CF6AA0D-F770-4CA7-8BDD-491DAF4CED2A}"/>
  </bookViews>
  <sheets>
    <sheet name="ACCUEIL" sheetId="7" r:id="rId1"/>
    <sheet name="1-NOTICE" sheetId="6" r:id="rId2"/>
    <sheet name="2-CALCUL ANNUALISATION FORFAIT" sheetId="3" r:id="rId3"/>
    <sheet name="3-PLANNING ANNUEL" sheetId="2" r:id="rId4"/>
    <sheet name="PARAMETRES" sheetId="5" state="hidden" r:id="rId5"/>
  </sheets>
  <definedNames>
    <definedName name="DateDebut1">'3-PLANNING ANNUEL'!$AA$7</definedName>
    <definedName name="DateDebut2">'3-PLANNING ANNUEL'!#REF!</definedName>
    <definedName name="DateFin1">'3-PLANNING ANNUEL'!$AB$7</definedName>
    <definedName name="DateFin2">'3-PLANNING ANNUEL'!$AB$8</definedName>
    <definedName name="_xlnm.Print_Titles" localSheetId="1">'1-NOTICE'!$1:$2</definedName>
    <definedName name="_xlnm.Print_Area" localSheetId="1">'1-NOTICE'!$A$1:$AF$135</definedName>
    <definedName name="_xlnm.Print_Area" localSheetId="2">'2-CALCUL ANNUALISATION FORFAIT'!$A$1:$AB$56</definedName>
    <definedName name="_xlnm.Print_Area" localSheetId="3">'3-PLANNING ANNUEL'!$A$1:$BM$64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0" i="2" l="1"/>
  <c r="D21" i="2" a="1"/>
  <c r="D21" i="2" s="1"/>
  <c r="D22" i="2" s="1" a="1"/>
  <c r="D22" i="2" s="1"/>
  <c r="D23" i="2" s="1" a="1"/>
  <c r="D23" i="2" s="1"/>
  <c r="I49" i="2" a="1"/>
  <c r="I49" i="2" s="1"/>
  <c r="D24" i="2" l="1" a="1"/>
  <c r="D24" i="2" s="1"/>
  <c r="U43" i="3"/>
  <c r="U44" i="3"/>
  <c r="U45" i="3"/>
  <c r="U46" i="3"/>
  <c r="U42" i="3"/>
  <c r="K33" i="3"/>
  <c r="H49" i="2"/>
  <c r="J49" i="2" s="1"/>
  <c r="K29" i="3"/>
  <c r="K30" i="3"/>
  <c r="K28" i="3"/>
  <c r="K35" i="3"/>
  <c r="K32" i="3"/>
  <c r="K34" i="3"/>
  <c r="D25" i="2" l="1" a="1"/>
  <c r="D25" i="2" s="1"/>
  <c r="K24" i="3"/>
  <c r="AL22" i="5"/>
  <c r="AL21" i="5"/>
  <c r="AL20" i="5"/>
  <c r="AL19" i="5"/>
  <c r="AL18" i="5"/>
  <c r="AL17" i="5"/>
  <c r="AL16" i="5"/>
  <c r="AH22" i="5"/>
  <c r="AH21" i="5"/>
  <c r="AH20" i="5"/>
  <c r="AH19" i="5"/>
  <c r="AH18" i="5"/>
  <c r="AH17" i="5"/>
  <c r="AH16" i="5"/>
  <c r="AD22" i="5"/>
  <c r="AD21" i="5"/>
  <c r="AD20" i="5"/>
  <c r="AD19" i="5"/>
  <c r="AD18" i="5"/>
  <c r="AD17" i="5"/>
  <c r="AD16" i="5"/>
  <c r="Z22" i="5"/>
  <c r="Z21" i="5"/>
  <c r="Z20" i="5"/>
  <c r="Z19" i="5"/>
  <c r="Z18" i="5"/>
  <c r="Z17" i="5"/>
  <c r="Z16" i="5"/>
  <c r="V22" i="5"/>
  <c r="V21" i="5"/>
  <c r="V20" i="5"/>
  <c r="V19" i="5"/>
  <c r="W19" i="5" s="1"/>
  <c r="V18" i="5"/>
  <c r="W18" i="5" s="1"/>
  <c r="V17" i="5"/>
  <c r="V16" i="5"/>
  <c r="R22" i="5"/>
  <c r="R21" i="5"/>
  <c r="R20" i="5"/>
  <c r="R19" i="5"/>
  <c r="R18" i="5"/>
  <c r="S18" i="5" s="1"/>
  <c r="R17" i="5"/>
  <c r="S17" i="5" s="1"/>
  <c r="R16" i="5"/>
  <c r="S16" i="5" s="1"/>
  <c r="N22" i="5"/>
  <c r="N21" i="5"/>
  <c r="N20" i="5"/>
  <c r="N19" i="5"/>
  <c r="N18" i="5"/>
  <c r="N17" i="5"/>
  <c r="N16" i="5"/>
  <c r="J22" i="5"/>
  <c r="J21" i="5"/>
  <c r="J20" i="5"/>
  <c r="J19" i="5"/>
  <c r="J18" i="5"/>
  <c r="J17" i="5"/>
  <c r="J16" i="5"/>
  <c r="F22" i="5"/>
  <c r="F21" i="5"/>
  <c r="F20" i="5"/>
  <c r="E23" i="2" s="1"/>
  <c r="F19" i="5"/>
  <c r="F18" i="5"/>
  <c r="F17" i="5"/>
  <c r="F16" i="5"/>
  <c r="B22" i="5"/>
  <c r="B21" i="5"/>
  <c r="E24" i="2" s="1"/>
  <c r="B20" i="5"/>
  <c r="B19" i="5"/>
  <c r="B18" i="5"/>
  <c r="B17" i="5"/>
  <c r="B16" i="5"/>
  <c r="E25" i="2" l="1"/>
  <c r="S19" i="5"/>
  <c r="W16" i="5"/>
  <c r="W20" i="5"/>
  <c r="S20" i="5"/>
  <c r="W17" i="5"/>
  <c r="N53" i="3" l="1"/>
  <c r="K27" i="3"/>
  <c r="K31" i="3"/>
  <c r="L48" i="3" s="1"/>
  <c r="K36" i="3"/>
  <c r="K37" i="3"/>
  <c r="K25" i="3"/>
  <c r="C20" i="5" s="1"/>
  <c r="K26" i="3"/>
  <c r="K50" i="3"/>
  <c r="C19" i="5" l="1"/>
  <c r="C16" i="5"/>
  <c r="L43" i="3"/>
  <c r="C18" i="5"/>
  <c r="K52" i="3"/>
  <c r="O52" i="3" s="1"/>
  <c r="C17" i="5"/>
  <c r="K46" i="3"/>
  <c r="O46" i="3" s="1"/>
  <c r="K47" i="3"/>
  <c r="O47" i="3" s="1"/>
  <c r="K51" i="3"/>
  <c r="O51" i="3" s="1"/>
  <c r="K49" i="3"/>
  <c r="O49" i="3" s="1"/>
  <c r="AE18" i="5"/>
  <c r="AM20" i="5"/>
  <c r="AM16" i="5"/>
  <c r="AM17" i="5"/>
  <c r="AM18" i="5"/>
  <c r="AE19" i="5"/>
  <c r="AM19" i="5"/>
  <c r="AE20" i="5"/>
  <c r="AE16" i="5"/>
  <c r="AE17" i="5"/>
  <c r="AI16" i="5"/>
  <c r="AI20" i="5"/>
  <c r="AA16" i="5"/>
  <c r="AI18" i="5"/>
  <c r="AI19" i="5"/>
  <c r="AI17" i="5"/>
  <c r="AA17" i="5"/>
  <c r="AA19" i="5"/>
  <c r="AA20" i="5"/>
  <c r="AA18" i="5"/>
  <c r="L50" i="3"/>
  <c r="M50" i="3" s="1"/>
  <c r="K48" i="3"/>
  <c r="O48" i="3" s="1"/>
  <c r="L49" i="3"/>
  <c r="L52" i="3"/>
  <c r="S22" i="5"/>
  <c r="AI21" i="5"/>
  <c r="AI22" i="5"/>
  <c r="AE21" i="5"/>
  <c r="AE22" i="5"/>
  <c r="AA22" i="5"/>
  <c r="W22" i="5"/>
  <c r="AM21" i="5"/>
  <c r="W21" i="5"/>
  <c r="S21" i="5"/>
  <c r="AM22" i="5"/>
  <c r="AA21" i="5"/>
  <c r="L51" i="3"/>
  <c r="L47" i="3"/>
  <c r="M47" i="3" s="1"/>
  <c r="K45" i="3"/>
  <c r="O45" i="3" s="1"/>
  <c r="G22" i="5"/>
  <c r="K21" i="5"/>
  <c r="C22" i="5"/>
  <c r="O22" i="5"/>
  <c r="C21" i="5"/>
  <c r="G21" i="5"/>
  <c r="O21" i="5"/>
  <c r="K22" i="5"/>
  <c r="O20" i="5"/>
  <c r="G20" i="5"/>
  <c r="O17" i="5"/>
  <c r="O16" i="5"/>
  <c r="G16" i="5"/>
  <c r="G17" i="5"/>
  <c r="O18" i="5"/>
  <c r="O19" i="5"/>
  <c r="G18" i="5"/>
  <c r="G19" i="5"/>
  <c r="K20" i="5"/>
  <c r="K16" i="5"/>
  <c r="K18" i="5"/>
  <c r="K17" i="5"/>
  <c r="K19" i="5"/>
  <c r="L46" i="3"/>
  <c r="L45" i="3"/>
  <c r="O50" i="3"/>
  <c r="L44" i="3"/>
  <c r="K43" i="3"/>
  <c r="K44" i="3"/>
  <c r="D26" i="2" l="1" a="1"/>
  <c r="D26" i="2" s="1"/>
  <c r="E26" i="2" s="1"/>
  <c r="L53" i="3"/>
  <c r="M52" i="3"/>
  <c r="M46" i="3"/>
  <c r="M51" i="3"/>
  <c r="M48" i="3"/>
  <c r="M49" i="3"/>
  <c r="M45" i="3"/>
  <c r="O43" i="3"/>
  <c r="M43" i="3"/>
  <c r="O44" i="3"/>
  <c r="M44" i="3"/>
  <c r="D27" i="2" l="1" a="1"/>
  <c r="D27" i="2" s="1"/>
  <c r="V8" i="3"/>
  <c r="O53" i="3"/>
  <c r="Y3" i="3" s="1"/>
  <c r="M53" i="3"/>
  <c r="Y6" i="3" s="1"/>
  <c r="I4" i="3"/>
  <c r="V10" i="3" s="1"/>
  <c r="L55" i="2"/>
  <c r="D28" i="2" l="1" a="1"/>
  <c r="D28" i="2" s="1"/>
  <c r="E28" i="2" s="1"/>
  <c r="E27" i="2"/>
  <c r="W12" i="3"/>
  <c r="W10" i="3"/>
  <c r="W8" i="3"/>
  <c r="W6" i="3"/>
  <c r="Y10" i="3"/>
  <c r="K4" i="3"/>
  <c r="Y12" i="3"/>
  <c r="F9" i="3"/>
  <c r="K10" i="3" a="1"/>
  <c r="D29" i="2" l="1" a="1"/>
  <c r="D29" i="2" s="1"/>
  <c r="E29" i="2" s="1"/>
  <c r="E15" i="3"/>
  <c r="K11" i="3"/>
  <c r="K10" i="3"/>
  <c r="R25" i="3"/>
  <c r="R23" i="3"/>
  <c r="D30" i="2" l="1" a="1"/>
  <c r="D30" i="2" s="1"/>
  <c r="E30" i="2" s="1"/>
  <c r="K14" i="3"/>
  <c r="C21" i="2"/>
  <c r="D31" i="2" l="1" a="1"/>
  <c r="D31" i="2" s="1"/>
  <c r="E31" i="2" s="1"/>
  <c r="H16" i="3"/>
  <c r="J18" i="3" s="1"/>
  <c r="D32" i="2" l="1" a="1"/>
  <c r="D32" i="2" s="1"/>
  <c r="E32" i="2" s="1"/>
  <c r="H18" i="3"/>
  <c r="W21" i="3" s="1"/>
  <c r="E18" i="3"/>
  <c r="D33" i="2" l="1" a="1"/>
  <c r="D33" i="2" s="1"/>
  <c r="E33" i="2" s="1"/>
  <c r="W35" i="3"/>
  <c r="AA55" i="2" s="1"/>
  <c r="D34" i="2" l="1" a="1"/>
  <c r="D34" i="2" s="1"/>
  <c r="E34" i="2" s="1"/>
  <c r="Y21" i="3"/>
  <c r="B21" i="2"/>
  <c r="E21" i="2" s="1"/>
  <c r="C22" i="2"/>
  <c r="D35" i="2" l="1" a="1"/>
  <c r="D35" i="2" s="1"/>
  <c r="E35" i="2" s="1"/>
  <c r="B22" i="2"/>
  <c r="E22" i="2" s="1"/>
  <c r="C23" i="2"/>
  <c r="D36" i="2" l="1" a="1"/>
  <c r="D36" i="2" s="1"/>
  <c r="E36" i="2" s="1"/>
  <c r="C24" i="2"/>
  <c r="B23" i="2"/>
  <c r="D37" i="2" l="1" a="1"/>
  <c r="D37" i="2" s="1"/>
  <c r="E37" i="2" s="1"/>
  <c r="C25" i="2"/>
  <c r="B24" i="2"/>
  <c r="D38" i="2" l="1" a="1"/>
  <c r="D38" i="2" s="1"/>
  <c r="E38" i="2" s="1"/>
  <c r="C26" i="2"/>
  <c r="B25" i="2"/>
  <c r="D39" i="2" l="1" a="1"/>
  <c r="D39" i="2" s="1"/>
  <c r="E39" i="2" s="1"/>
  <c r="C27" i="2"/>
  <c r="B26" i="2"/>
  <c r="D40" i="2" l="1" a="1"/>
  <c r="D40" i="2" s="1"/>
  <c r="E40" i="2" s="1"/>
  <c r="C28" i="2"/>
  <c r="B27" i="2"/>
  <c r="D41" i="2" l="1" a="1"/>
  <c r="D41" i="2" s="1"/>
  <c r="E41" i="2" s="1"/>
  <c r="C29" i="2"/>
  <c r="B28" i="2"/>
  <c r="D42" i="2" l="1" a="1"/>
  <c r="D42" i="2" s="1"/>
  <c r="E42" i="2" s="1"/>
  <c r="C30" i="2"/>
  <c r="B29" i="2"/>
  <c r="D43" i="2" l="1" a="1"/>
  <c r="D43" i="2" s="1"/>
  <c r="E43" i="2" s="1"/>
  <c r="C31" i="2"/>
  <c r="B30" i="2"/>
  <c r="D44" i="2" l="1" a="1"/>
  <c r="D44" i="2" s="1"/>
  <c r="E44" i="2" s="1"/>
  <c r="C32" i="2"/>
  <c r="B31" i="2"/>
  <c r="D45" i="2" l="1" a="1"/>
  <c r="D45" i="2" s="1"/>
  <c r="E45" i="2" s="1"/>
  <c r="C33" i="2"/>
  <c r="B32" i="2"/>
  <c r="D46" i="2" l="1" a="1"/>
  <c r="D46" i="2" s="1"/>
  <c r="D47" i="2" s="1" a="1"/>
  <c r="D47" i="2" s="1"/>
  <c r="C34" i="2"/>
  <c r="B33" i="2"/>
  <c r="E46" i="2" l="1"/>
  <c r="D48" i="2" a="1"/>
  <c r="D48" i="2" s="1"/>
  <c r="E47" i="2"/>
  <c r="C35" i="2"/>
  <c r="B34" i="2"/>
  <c r="D49" i="2" l="1" a="1"/>
  <c r="D49" i="2" s="1"/>
  <c r="E48" i="2"/>
  <c r="C36" i="2"/>
  <c r="B35" i="2"/>
  <c r="D50" i="2" l="1" a="1"/>
  <c r="D50" i="2" s="1"/>
  <c r="E49" i="2"/>
  <c r="C37" i="2"/>
  <c r="B36" i="2"/>
  <c r="D51" i="2" l="1" a="1"/>
  <c r="D51" i="2" s="1"/>
  <c r="I21" i="2" s="1" a="1"/>
  <c r="I21" i="2" s="1"/>
  <c r="I22" i="2" s="1" a="1"/>
  <c r="I22" i="2" s="1"/>
  <c r="I23" i="2" s="1" a="1"/>
  <c r="I23" i="2" s="1"/>
  <c r="E50" i="2"/>
  <c r="C38" i="2"/>
  <c r="B37" i="2"/>
  <c r="I24" i="2" l="1" a="1"/>
  <c r="I24" i="2" s="1"/>
  <c r="J23" i="2"/>
  <c r="C39" i="2"/>
  <c r="B38" i="2"/>
  <c r="I25" i="2" l="1" a="1"/>
  <c r="I25" i="2" s="1"/>
  <c r="J24" i="2"/>
  <c r="C40" i="2"/>
  <c r="B39" i="2"/>
  <c r="I26" i="2" l="1" a="1"/>
  <c r="I26" i="2" s="1"/>
  <c r="J25" i="2"/>
  <c r="C41" i="2"/>
  <c r="B40" i="2"/>
  <c r="I27" i="2" l="1" a="1"/>
  <c r="I27" i="2" s="1"/>
  <c r="J26" i="2"/>
  <c r="C42" i="2"/>
  <c r="B41" i="2"/>
  <c r="I28" i="2" l="1" a="1"/>
  <c r="I28" i="2" s="1"/>
  <c r="J27" i="2"/>
  <c r="C43" i="2"/>
  <c r="B42" i="2"/>
  <c r="I29" i="2" l="1" a="1"/>
  <c r="I29" i="2" s="1"/>
  <c r="J28" i="2"/>
  <c r="C44" i="2"/>
  <c r="B43" i="2"/>
  <c r="I30" i="2" l="1" a="1"/>
  <c r="I30" i="2" s="1"/>
  <c r="J29" i="2"/>
  <c r="C45" i="2"/>
  <c r="B44" i="2"/>
  <c r="I31" i="2" l="1" a="1"/>
  <c r="I31" i="2" s="1"/>
  <c r="J30" i="2"/>
  <c r="C46" i="2"/>
  <c r="B45" i="2"/>
  <c r="I32" i="2" l="1" a="1"/>
  <c r="I32" i="2" s="1"/>
  <c r="J31" i="2"/>
  <c r="C47" i="2"/>
  <c r="B46" i="2"/>
  <c r="I33" i="2" l="1" a="1"/>
  <c r="I33" i="2" s="1"/>
  <c r="J32" i="2"/>
  <c r="C48" i="2"/>
  <c r="B47" i="2"/>
  <c r="I34" i="2" l="1" a="1"/>
  <c r="I34" i="2" s="1"/>
  <c r="J33" i="2"/>
  <c r="C49" i="2"/>
  <c r="B48" i="2"/>
  <c r="I35" i="2" l="1" a="1"/>
  <c r="I35" i="2" s="1"/>
  <c r="J34" i="2"/>
  <c r="C50" i="2"/>
  <c r="B49" i="2"/>
  <c r="I36" i="2" l="1" a="1"/>
  <c r="I36" i="2" s="1"/>
  <c r="J35" i="2"/>
  <c r="C51" i="2"/>
  <c r="B50" i="2"/>
  <c r="I37" i="2" l="1" a="1"/>
  <c r="I37" i="2" s="1"/>
  <c r="J36" i="2"/>
  <c r="H21" i="2"/>
  <c r="B51" i="2"/>
  <c r="I38" i="2" l="1" a="1"/>
  <c r="I38" i="2" s="1"/>
  <c r="J37" i="2"/>
  <c r="H22" i="2"/>
  <c r="G21" i="2"/>
  <c r="I39" i="2" l="1" a="1"/>
  <c r="I39" i="2" s="1"/>
  <c r="J38" i="2"/>
  <c r="E51" i="2"/>
  <c r="J21" i="2"/>
  <c r="K21" i="2" s="1"/>
  <c r="H23" i="2"/>
  <c r="G22" i="2"/>
  <c r="I40" i="2" l="1" a="1"/>
  <c r="I40" i="2" s="1"/>
  <c r="J39" i="2"/>
  <c r="J22" i="2"/>
  <c r="K22" i="2" s="1"/>
  <c r="G23" i="2"/>
  <c r="H24" i="2"/>
  <c r="I41" i="2" l="1" a="1"/>
  <c r="I41" i="2" s="1"/>
  <c r="J40" i="2"/>
  <c r="G24" i="2"/>
  <c r="H25" i="2"/>
  <c r="I42" i="2" l="1" a="1"/>
  <c r="I42" i="2" s="1"/>
  <c r="J41" i="2"/>
  <c r="K23" i="2"/>
  <c r="H26" i="2"/>
  <c r="G26" i="2" s="1"/>
  <c r="G25" i="2"/>
  <c r="I43" i="2" l="1" a="1"/>
  <c r="I43" i="2" s="1"/>
  <c r="J42" i="2"/>
  <c r="K24" i="2"/>
  <c r="H27" i="2"/>
  <c r="I44" i="2" l="1" a="1"/>
  <c r="I44" i="2" s="1"/>
  <c r="J43" i="2"/>
  <c r="K26" i="2"/>
  <c r="K25" i="2"/>
  <c r="G27" i="2"/>
  <c r="H28" i="2"/>
  <c r="H29" i="2" s="1"/>
  <c r="I45" i="2" l="1" a="1"/>
  <c r="I45" i="2" s="1"/>
  <c r="J44" i="2"/>
  <c r="K27" i="2"/>
  <c r="G28" i="2"/>
  <c r="H30" i="2"/>
  <c r="G29" i="2"/>
  <c r="I46" i="2" l="1" a="1"/>
  <c r="I46" i="2" s="1"/>
  <c r="J45" i="2"/>
  <c r="K28" i="2"/>
  <c r="H31" i="2"/>
  <c r="G30" i="2"/>
  <c r="I47" i="2" l="1" a="1"/>
  <c r="I47" i="2" s="1"/>
  <c r="I48" i="2" s="1" a="1"/>
  <c r="I48" i="2" s="1"/>
  <c r="N21" i="2" s="1" a="1"/>
  <c r="N21" i="2" s="1"/>
  <c r="N22" i="2" s="1" a="1"/>
  <c r="N22" i="2" s="1"/>
  <c r="N23" i="2" s="1" a="1"/>
  <c r="N23" i="2" s="1"/>
  <c r="J46" i="2"/>
  <c r="K29" i="2"/>
  <c r="H32" i="2"/>
  <c r="G31" i="2"/>
  <c r="N24" i="2" l="1" a="1"/>
  <c r="N24" i="2" s="1"/>
  <c r="O23" i="2"/>
  <c r="K30" i="2"/>
  <c r="H33" i="2"/>
  <c r="G32" i="2"/>
  <c r="N25" i="2" l="1" a="1"/>
  <c r="N25" i="2" s="1"/>
  <c r="O24" i="2"/>
  <c r="K31" i="2"/>
  <c r="H34" i="2"/>
  <c r="G33" i="2"/>
  <c r="N26" i="2" l="1" a="1"/>
  <c r="N26" i="2" s="1"/>
  <c r="O25" i="2"/>
  <c r="K32" i="2"/>
  <c r="H35" i="2"/>
  <c r="G34" i="2"/>
  <c r="N27" i="2" l="1" a="1"/>
  <c r="N27" i="2" s="1"/>
  <c r="O26" i="2"/>
  <c r="K33" i="2"/>
  <c r="H36" i="2"/>
  <c r="G35" i="2"/>
  <c r="N28" i="2" l="1" a="1"/>
  <c r="N28" i="2" s="1"/>
  <c r="O28" i="2" s="1"/>
  <c r="O27" i="2"/>
  <c r="K34" i="2"/>
  <c r="H37" i="2"/>
  <c r="G36" i="2"/>
  <c r="N29" i="2" l="1" a="1"/>
  <c r="N29" i="2" s="1"/>
  <c r="O29" i="2" s="1"/>
  <c r="K35" i="2"/>
  <c r="H38" i="2"/>
  <c r="G37" i="2"/>
  <c r="N30" i="2" l="1" a="1"/>
  <c r="N30" i="2" s="1"/>
  <c r="O30" i="2" s="1"/>
  <c r="K36" i="2"/>
  <c r="H39" i="2"/>
  <c r="G38" i="2"/>
  <c r="N31" i="2" l="1" a="1"/>
  <c r="N31" i="2" s="1"/>
  <c r="O31" i="2" s="1"/>
  <c r="K37" i="2"/>
  <c r="H40" i="2"/>
  <c r="G39" i="2"/>
  <c r="N32" i="2" l="1" a="1"/>
  <c r="N32" i="2" s="1"/>
  <c r="O32" i="2" s="1"/>
  <c r="K38" i="2"/>
  <c r="H41" i="2"/>
  <c r="G40" i="2"/>
  <c r="N33" i="2" l="1" a="1"/>
  <c r="N33" i="2" s="1"/>
  <c r="O33" i="2" s="1"/>
  <c r="K39" i="2"/>
  <c r="H42" i="2"/>
  <c r="G41" i="2"/>
  <c r="N34" i="2" l="1" a="1"/>
  <c r="N34" i="2" s="1"/>
  <c r="O34" i="2" s="1"/>
  <c r="K40" i="2"/>
  <c r="H43" i="2"/>
  <c r="G42" i="2"/>
  <c r="N35" i="2" l="1" a="1"/>
  <c r="N35" i="2" s="1"/>
  <c r="O35" i="2" s="1"/>
  <c r="K41" i="2"/>
  <c r="H44" i="2"/>
  <c r="G43" i="2"/>
  <c r="N36" i="2" l="1" a="1"/>
  <c r="N36" i="2" s="1"/>
  <c r="O36" i="2" s="1"/>
  <c r="K42" i="2"/>
  <c r="H45" i="2"/>
  <c r="G44" i="2"/>
  <c r="N37" i="2" l="1" a="1"/>
  <c r="N37" i="2" s="1"/>
  <c r="K43" i="2"/>
  <c r="H46" i="2"/>
  <c r="G45" i="2"/>
  <c r="N38" i="2" l="1" a="1"/>
  <c r="N38" i="2" s="1"/>
  <c r="O37" i="2"/>
  <c r="K44" i="2"/>
  <c r="H47" i="2"/>
  <c r="G46" i="2"/>
  <c r="N39" i="2" l="1" a="1"/>
  <c r="N39" i="2" s="1"/>
  <c r="O39" i="2" s="1"/>
  <c r="O38" i="2"/>
  <c r="K45" i="2"/>
  <c r="H48" i="2"/>
  <c r="M21" i="2" s="1"/>
  <c r="G47" i="2"/>
  <c r="N40" i="2" l="1" a="1"/>
  <c r="N40" i="2" s="1"/>
  <c r="K46" i="2"/>
  <c r="G48" i="2"/>
  <c r="N41" i="2" l="1" a="1"/>
  <c r="N41" i="2" s="1"/>
  <c r="O40" i="2"/>
  <c r="J47" i="2"/>
  <c r="K47" i="2" s="1"/>
  <c r="G49" i="2"/>
  <c r="K49" i="2" s="1"/>
  <c r="N42" i="2" l="1" a="1"/>
  <c r="N42" i="2" s="1"/>
  <c r="O41" i="2"/>
  <c r="J48" i="2"/>
  <c r="N43" i="2" l="1" a="1"/>
  <c r="N43" i="2" s="1"/>
  <c r="O42" i="2"/>
  <c r="K48" i="2"/>
  <c r="K52" i="2" s="1"/>
  <c r="L21" i="2"/>
  <c r="O21" i="2" s="1"/>
  <c r="M22" i="2"/>
  <c r="N44" i="2" l="1" a="1"/>
  <c r="N44" i="2" s="1"/>
  <c r="O43" i="2"/>
  <c r="P21" i="2"/>
  <c r="M23" i="2"/>
  <c r="L22" i="2"/>
  <c r="O22" i="2" s="1"/>
  <c r="N45" i="2" l="1" a="1"/>
  <c r="N45" i="2" s="1"/>
  <c r="O44" i="2"/>
  <c r="P22" i="2"/>
  <c r="M24" i="2"/>
  <c r="L23" i="2"/>
  <c r="N46" i="2" l="1" a="1"/>
  <c r="N46" i="2" s="1"/>
  <c r="O45" i="2"/>
  <c r="P23" i="2"/>
  <c r="M25" i="2"/>
  <c r="L24" i="2"/>
  <c r="N47" i="2" l="1" a="1"/>
  <c r="N47" i="2" s="1"/>
  <c r="O46" i="2"/>
  <c r="P24" i="2"/>
  <c r="M26" i="2"/>
  <c r="L25" i="2"/>
  <c r="N48" i="2" l="1" a="1"/>
  <c r="N48" i="2" s="1"/>
  <c r="O47" i="2"/>
  <c r="P25" i="2"/>
  <c r="M27" i="2"/>
  <c r="L26" i="2"/>
  <c r="N49" i="2" l="1" a="1"/>
  <c r="N49" i="2" s="1"/>
  <c r="N50" i="2" s="1" a="1"/>
  <c r="N50" i="2" s="1"/>
  <c r="N51" i="2" s="1" a="1"/>
  <c r="N51" i="2" s="1"/>
  <c r="S21" i="2" s="1" a="1"/>
  <c r="S21" i="2" s="1"/>
  <c r="S22" i="2" s="1" a="1"/>
  <c r="S22" i="2" s="1"/>
  <c r="S23" i="2" s="1" a="1"/>
  <c r="S23" i="2" s="1"/>
  <c r="O48" i="2"/>
  <c r="P26" i="2"/>
  <c r="M28" i="2"/>
  <c r="L27" i="2"/>
  <c r="S24" i="2" l="1" a="1"/>
  <c r="S24" i="2" s="1"/>
  <c r="T23" i="2"/>
  <c r="P27" i="2"/>
  <c r="M29" i="2"/>
  <c r="L28" i="2"/>
  <c r="S25" i="2" l="1" a="1"/>
  <c r="S25" i="2" s="1"/>
  <c r="T24" i="2"/>
  <c r="P28" i="2"/>
  <c r="M30" i="2"/>
  <c r="L29" i="2"/>
  <c r="T25" i="2" l="1"/>
  <c r="S26" i="2" a="1"/>
  <c r="S26" i="2" s="1"/>
  <c r="P29" i="2"/>
  <c r="M31" i="2"/>
  <c r="L30" i="2"/>
  <c r="T26" i="2" l="1"/>
  <c r="S27" i="2" a="1"/>
  <c r="S27" i="2" s="1"/>
  <c r="P30" i="2"/>
  <c r="M32" i="2"/>
  <c r="L31" i="2"/>
  <c r="T27" i="2" l="1"/>
  <c r="S28" i="2" a="1"/>
  <c r="S28" i="2" s="1"/>
  <c r="P31" i="2"/>
  <c r="M33" i="2"/>
  <c r="L32" i="2"/>
  <c r="T28" i="2" l="1"/>
  <c r="S29" i="2" a="1"/>
  <c r="S29" i="2" s="1"/>
  <c r="P32" i="2"/>
  <c r="M34" i="2"/>
  <c r="L33" i="2"/>
  <c r="T29" i="2" l="1"/>
  <c r="S30" i="2" a="1"/>
  <c r="S30" i="2" s="1"/>
  <c r="P33" i="2"/>
  <c r="M35" i="2"/>
  <c r="L34" i="2"/>
  <c r="T30" i="2" l="1"/>
  <c r="S31" i="2" a="1"/>
  <c r="S31" i="2" s="1"/>
  <c r="P34" i="2"/>
  <c r="M36" i="2"/>
  <c r="L35" i="2"/>
  <c r="T31" i="2" l="1"/>
  <c r="S32" i="2" a="1"/>
  <c r="S32" i="2" s="1"/>
  <c r="P35" i="2"/>
  <c r="M37" i="2"/>
  <c r="L36" i="2"/>
  <c r="T32" i="2" l="1"/>
  <c r="S33" i="2" a="1"/>
  <c r="S33" i="2" s="1"/>
  <c r="P36" i="2"/>
  <c r="M38" i="2"/>
  <c r="L37" i="2"/>
  <c r="T33" i="2" l="1"/>
  <c r="S34" i="2" a="1"/>
  <c r="S34" i="2" s="1"/>
  <c r="P37" i="2"/>
  <c r="M39" i="2"/>
  <c r="L38" i="2"/>
  <c r="T34" i="2" l="1"/>
  <c r="S35" i="2" a="1"/>
  <c r="S35" i="2" s="1"/>
  <c r="P38" i="2"/>
  <c r="M40" i="2"/>
  <c r="L39" i="2"/>
  <c r="T35" i="2" l="1"/>
  <c r="S36" i="2" a="1"/>
  <c r="S36" i="2" s="1"/>
  <c r="P39" i="2"/>
  <c r="M41" i="2"/>
  <c r="L40" i="2"/>
  <c r="T36" i="2" l="1"/>
  <c r="S37" i="2" a="1"/>
  <c r="S37" i="2" s="1"/>
  <c r="P40" i="2"/>
  <c r="M42" i="2"/>
  <c r="L41" i="2"/>
  <c r="T37" i="2" l="1"/>
  <c r="S38" i="2" a="1"/>
  <c r="S38" i="2" s="1"/>
  <c r="P41" i="2"/>
  <c r="M43" i="2"/>
  <c r="L42" i="2"/>
  <c r="T38" i="2" l="1"/>
  <c r="S39" i="2" a="1"/>
  <c r="S39" i="2" s="1"/>
  <c r="P42" i="2"/>
  <c r="M44" i="2"/>
  <c r="L43" i="2"/>
  <c r="T39" i="2" l="1"/>
  <c r="S40" i="2" a="1"/>
  <c r="S40" i="2" s="1"/>
  <c r="P43" i="2"/>
  <c r="M45" i="2"/>
  <c r="L44" i="2"/>
  <c r="T40" i="2" l="1"/>
  <c r="S41" i="2" a="1"/>
  <c r="S41" i="2" s="1"/>
  <c r="P44" i="2"/>
  <c r="M46" i="2"/>
  <c r="L45" i="2"/>
  <c r="S42" i="2" l="1" a="1"/>
  <c r="S42" i="2" s="1"/>
  <c r="T41" i="2"/>
  <c r="P45" i="2"/>
  <c r="M47" i="2"/>
  <c r="L46" i="2"/>
  <c r="T42" i="2" l="1"/>
  <c r="S43" i="2" a="1"/>
  <c r="S43" i="2" s="1"/>
  <c r="P46" i="2"/>
  <c r="M48" i="2"/>
  <c r="L47" i="2"/>
  <c r="T43" i="2" l="1"/>
  <c r="S44" i="2" a="1"/>
  <c r="S44" i="2" s="1"/>
  <c r="P47" i="2"/>
  <c r="M49" i="2"/>
  <c r="L48" i="2"/>
  <c r="T44" i="2" l="1"/>
  <c r="S45" i="2" a="1"/>
  <c r="S45" i="2" s="1"/>
  <c r="P48" i="2"/>
  <c r="M50" i="2"/>
  <c r="L49" i="2"/>
  <c r="O49" i="2" s="1"/>
  <c r="T45" i="2" l="1"/>
  <c r="S46" i="2" a="1"/>
  <c r="S46" i="2" s="1"/>
  <c r="P49" i="2"/>
  <c r="M51" i="2"/>
  <c r="L50" i="2"/>
  <c r="O50" i="2" s="1"/>
  <c r="T46" i="2" l="1"/>
  <c r="S47" i="2" a="1"/>
  <c r="S47" i="2" s="1"/>
  <c r="P50" i="2"/>
  <c r="L51" i="2"/>
  <c r="O51" i="2" s="1"/>
  <c r="R21" i="2"/>
  <c r="T47" i="2" l="1"/>
  <c r="S48" i="2" a="1"/>
  <c r="S48" i="2" s="1"/>
  <c r="P51" i="2"/>
  <c r="P52" i="2" s="1"/>
  <c r="Q21" i="2"/>
  <c r="T21" i="2" s="1"/>
  <c r="R22" i="2"/>
  <c r="S49" i="2" l="1" a="1"/>
  <c r="S49" i="2" s="1"/>
  <c r="T48" i="2"/>
  <c r="U21" i="2"/>
  <c r="R23" i="2"/>
  <c r="Q22" i="2"/>
  <c r="T22" i="2" s="1"/>
  <c r="S50" i="2" l="1" a="1"/>
  <c r="S50" i="2" s="1"/>
  <c r="X21" i="2" s="1" a="1"/>
  <c r="X21" i="2" s="1"/>
  <c r="X22" i="2" s="1" a="1"/>
  <c r="X22" i="2" s="1"/>
  <c r="T49" i="2"/>
  <c r="U22" i="2"/>
  <c r="R24" i="2"/>
  <c r="Q23" i="2"/>
  <c r="X23" i="2" l="1" a="1"/>
  <c r="X23" i="2" s="1"/>
  <c r="Y22" i="2"/>
  <c r="U23" i="2"/>
  <c r="R25" i="2"/>
  <c r="Q25" i="2" s="1"/>
  <c r="Q24" i="2"/>
  <c r="Y23" i="2" l="1"/>
  <c r="X24" i="2" a="1"/>
  <c r="X24" i="2" s="1"/>
  <c r="U24" i="2"/>
  <c r="R26" i="2"/>
  <c r="Y24" i="2" l="1"/>
  <c r="X25" i="2" a="1"/>
  <c r="X25" i="2" s="1"/>
  <c r="R27" i="2"/>
  <c r="R28" i="2" s="1"/>
  <c r="Q26" i="2"/>
  <c r="U25" i="2"/>
  <c r="Y25" i="2" l="1"/>
  <c r="X26" i="2" a="1"/>
  <c r="X26" i="2" s="1"/>
  <c r="Q27" i="2"/>
  <c r="U26" i="2"/>
  <c r="R29" i="2"/>
  <c r="Q28" i="2"/>
  <c r="Y26" i="2" l="1"/>
  <c r="X27" i="2" a="1"/>
  <c r="X27" i="2" s="1"/>
  <c r="U27" i="2"/>
  <c r="R30" i="2"/>
  <c r="Q29" i="2"/>
  <c r="Y27" i="2" l="1"/>
  <c r="X28" i="2" a="1"/>
  <c r="X28" i="2" s="1"/>
  <c r="U28" i="2"/>
  <c r="R31" i="2"/>
  <c r="Q30" i="2"/>
  <c r="Y28" i="2" l="1"/>
  <c r="X29" i="2" a="1"/>
  <c r="X29" i="2" s="1"/>
  <c r="U29" i="2"/>
  <c r="R32" i="2"/>
  <c r="Q31" i="2"/>
  <c r="Y29" i="2" l="1"/>
  <c r="X30" i="2" a="1"/>
  <c r="X30" i="2" s="1"/>
  <c r="U30" i="2"/>
  <c r="R33" i="2"/>
  <c r="Q32" i="2"/>
  <c r="Y30" i="2" l="1"/>
  <c r="X31" i="2" a="1"/>
  <c r="X31" i="2" s="1"/>
  <c r="U31" i="2"/>
  <c r="R34" i="2"/>
  <c r="Q33" i="2"/>
  <c r="Y31" i="2" l="1"/>
  <c r="X32" i="2" a="1"/>
  <c r="X32" i="2" s="1"/>
  <c r="U32" i="2"/>
  <c r="R35" i="2"/>
  <c r="Q34" i="2"/>
  <c r="Y32" i="2" l="1"/>
  <c r="X33" i="2" a="1"/>
  <c r="X33" i="2" s="1"/>
  <c r="U33" i="2"/>
  <c r="R36" i="2"/>
  <c r="Q35" i="2"/>
  <c r="Y33" i="2" l="1"/>
  <c r="X34" i="2" a="1"/>
  <c r="X34" i="2" s="1"/>
  <c r="U34" i="2"/>
  <c r="R37" i="2"/>
  <c r="Q36" i="2"/>
  <c r="Y34" i="2" l="1"/>
  <c r="X35" i="2" a="1"/>
  <c r="X35" i="2" s="1"/>
  <c r="U35" i="2"/>
  <c r="R38" i="2"/>
  <c r="Q37" i="2"/>
  <c r="Y35" i="2" l="1"/>
  <c r="X36" i="2" a="1"/>
  <c r="X36" i="2" s="1"/>
  <c r="U36" i="2"/>
  <c r="R39" i="2"/>
  <c r="Q38" i="2"/>
  <c r="Y36" i="2" l="1"/>
  <c r="X37" i="2" a="1"/>
  <c r="X37" i="2" s="1"/>
  <c r="U37" i="2"/>
  <c r="R40" i="2"/>
  <c r="Q39" i="2"/>
  <c r="Y37" i="2" l="1"/>
  <c r="X38" i="2" a="1"/>
  <c r="X38" i="2" s="1"/>
  <c r="U38" i="2"/>
  <c r="R41" i="2"/>
  <c r="Q40" i="2"/>
  <c r="Y38" i="2" l="1"/>
  <c r="X39" i="2" a="1"/>
  <c r="X39" i="2" s="1"/>
  <c r="U39" i="2"/>
  <c r="R42" i="2"/>
  <c r="Q41" i="2"/>
  <c r="Y39" i="2" l="1"/>
  <c r="X40" i="2" a="1"/>
  <c r="X40" i="2" s="1"/>
  <c r="U40" i="2"/>
  <c r="R43" i="2"/>
  <c r="Q42" i="2"/>
  <c r="Y40" i="2" l="1"/>
  <c r="X41" i="2" a="1"/>
  <c r="X41" i="2" s="1"/>
  <c r="U41" i="2"/>
  <c r="R44" i="2"/>
  <c r="Q43" i="2"/>
  <c r="Y41" i="2" l="1"/>
  <c r="X42" i="2" a="1"/>
  <c r="X42" i="2" s="1"/>
  <c r="U42" i="2"/>
  <c r="R45" i="2"/>
  <c r="Q44" i="2"/>
  <c r="Y42" i="2" l="1"/>
  <c r="X43" i="2" a="1"/>
  <c r="X43" i="2" s="1"/>
  <c r="U43" i="2"/>
  <c r="R46" i="2"/>
  <c r="Q45" i="2"/>
  <c r="Y43" i="2" l="1"/>
  <c r="X44" i="2" a="1"/>
  <c r="X44" i="2" s="1"/>
  <c r="U44" i="2"/>
  <c r="R47" i="2"/>
  <c r="Q46" i="2"/>
  <c r="Y44" i="2" l="1"/>
  <c r="X45" i="2" a="1"/>
  <c r="X45" i="2" s="1"/>
  <c r="U45" i="2"/>
  <c r="R48" i="2"/>
  <c r="Q47" i="2"/>
  <c r="Y45" i="2" l="1"/>
  <c r="X46" i="2" a="1"/>
  <c r="X46" i="2" s="1"/>
  <c r="U46" i="2"/>
  <c r="R49" i="2"/>
  <c r="Q48" i="2"/>
  <c r="Y46" i="2" l="1"/>
  <c r="X47" i="2" a="1"/>
  <c r="X47" i="2" s="1"/>
  <c r="U47" i="2"/>
  <c r="R50" i="2"/>
  <c r="Q49" i="2"/>
  <c r="Y47" i="2" l="1"/>
  <c r="X48" i="2" a="1"/>
  <c r="X48" i="2" s="1"/>
  <c r="U48" i="2"/>
  <c r="W21" i="2"/>
  <c r="Q50" i="2"/>
  <c r="Y48" i="2" l="1"/>
  <c r="X49" i="2" a="1"/>
  <c r="X49" i="2" s="1"/>
  <c r="T50" i="2"/>
  <c r="U49" i="2"/>
  <c r="V21" i="2"/>
  <c r="X50" i="2" l="1" a="1"/>
  <c r="X50" i="2" s="1"/>
  <c r="X51" i="2" s="1" a="1"/>
  <c r="X51" i="2" s="1"/>
  <c r="AC21" i="2" s="1" a="1"/>
  <c r="AC21" i="2" s="1"/>
  <c r="AC22" i="2" s="1" a="1"/>
  <c r="AC22" i="2" s="1"/>
  <c r="AC23" i="2" s="1" a="1"/>
  <c r="AC23" i="2" s="1"/>
  <c r="Y49" i="2"/>
  <c r="Y21" i="2"/>
  <c r="U50" i="2"/>
  <c r="U52" i="2" s="1"/>
  <c r="W22" i="2"/>
  <c r="AD23" i="2" l="1"/>
  <c r="AC24" i="2" a="1"/>
  <c r="AC24" i="2" s="1"/>
  <c r="Z21" i="2"/>
  <c r="V22" i="2"/>
  <c r="W23" i="2"/>
  <c r="AD24" i="2" l="1"/>
  <c r="AC25" i="2" a="1"/>
  <c r="AC25" i="2" s="1"/>
  <c r="Z22" i="2"/>
  <c r="W24" i="2"/>
  <c r="V23" i="2"/>
  <c r="AD25" i="2" l="1"/>
  <c r="AC26" i="2" a="1"/>
  <c r="AC26" i="2" s="1"/>
  <c r="Z23" i="2"/>
  <c r="V24" i="2"/>
  <c r="W25" i="2"/>
  <c r="AD26" i="2" l="1"/>
  <c r="AC27" i="2" a="1"/>
  <c r="AC27" i="2" s="1"/>
  <c r="Z24" i="2"/>
  <c r="W26" i="2"/>
  <c r="V25" i="2"/>
  <c r="AD27" i="2" l="1"/>
  <c r="AC28" i="2" a="1"/>
  <c r="AC28" i="2" s="1"/>
  <c r="Z25" i="2"/>
  <c r="V26" i="2"/>
  <c r="W27" i="2"/>
  <c r="AD28" i="2" l="1"/>
  <c r="AC29" i="2" a="1"/>
  <c r="AC29" i="2" s="1"/>
  <c r="Z26" i="2"/>
  <c r="V27" i="2"/>
  <c r="W28" i="2"/>
  <c r="AC30" i="2" l="1" a="1"/>
  <c r="AC30" i="2" s="1"/>
  <c r="AD29" i="2"/>
  <c r="Z27" i="2"/>
  <c r="W29" i="2"/>
  <c r="V28" i="2"/>
  <c r="AD30" i="2" l="1"/>
  <c r="AC31" i="2" a="1"/>
  <c r="AC31" i="2" s="1"/>
  <c r="Z28" i="2"/>
  <c r="V29" i="2"/>
  <c r="W30" i="2"/>
  <c r="AD31" i="2" l="1"/>
  <c r="AC32" i="2" a="1"/>
  <c r="AC32" i="2" s="1"/>
  <c r="Z29" i="2"/>
  <c r="W31" i="2"/>
  <c r="V30" i="2"/>
  <c r="AD32" i="2" l="1"/>
  <c r="AC33" i="2" a="1"/>
  <c r="AC33" i="2" s="1"/>
  <c r="Z30" i="2"/>
  <c r="V31" i="2"/>
  <c r="W32" i="2"/>
  <c r="AD33" i="2" l="1"/>
  <c r="AC34" i="2" a="1"/>
  <c r="AC34" i="2" s="1"/>
  <c r="Z31" i="2"/>
  <c r="W33" i="2"/>
  <c r="V32" i="2"/>
  <c r="AD34" i="2" l="1"/>
  <c r="AC35" i="2" a="1"/>
  <c r="AC35" i="2" s="1"/>
  <c r="Z32" i="2"/>
  <c r="W34" i="2"/>
  <c r="V33" i="2"/>
  <c r="AD35" i="2" l="1"/>
  <c r="AC36" i="2" a="1"/>
  <c r="AC36" i="2" s="1"/>
  <c r="Z33" i="2"/>
  <c r="W35" i="2"/>
  <c r="V34" i="2"/>
  <c r="AD36" i="2" l="1"/>
  <c r="AC37" i="2" a="1"/>
  <c r="AC37" i="2" s="1"/>
  <c r="Z34" i="2"/>
  <c r="V35" i="2"/>
  <c r="W36" i="2"/>
  <c r="AD37" i="2" l="1"/>
  <c r="AC38" i="2" a="1"/>
  <c r="AC38" i="2" s="1"/>
  <c r="Z35" i="2"/>
  <c r="V36" i="2"/>
  <c r="W37" i="2"/>
  <c r="AD38" i="2" l="1"/>
  <c r="AC39" i="2" a="1"/>
  <c r="AC39" i="2" s="1"/>
  <c r="Z36" i="2"/>
  <c r="W38" i="2"/>
  <c r="W39" i="2" s="1"/>
  <c r="V37" i="2"/>
  <c r="AD39" i="2" l="1"/>
  <c r="AC40" i="2" a="1"/>
  <c r="AC40" i="2" s="1"/>
  <c r="Z37" i="2"/>
  <c r="V38" i="2"/>
  <c r="V39" i="2"/>
  <c r="W40" i="2"/>
  <c r="AD40" i="2" l="1"/>
  <c r="AC41" i="2" a="1"/>
  <c r="AC41" i="2" s="1"/>
  <c r="Z38" i="2"/>
  <c r="V40" i="2"/>
  <c r="W41" i="2"/>
  <c r="AD41" i="2" l="1"/>
  <c r="AC42" i="2" a="1"/>
  <c r="AC42" i="2" s="1"/>
  <c r="Z39" i="2"/>
  <c r="V41" i="2"/>
  <c r="W42" i="2"/>
  <c r="AD42" i="2" l="1"/>
  <c r="AC43" i="2" a="1"/>
  <c r="AC43" i="2" s="1"/>
  <c r="Z40" i="2"/>
  <c r="V42" i="2"/>
  <c r="W43" i="2"/>
  <c r="AD43" i="2" l="1"/>
  <c r="AC44" i="2" a="1"/>
  <c r="AC44" i="2" s="1"/>
  <c r="Z41" i="2"/>
  <c r="V43" i="2"/>
  <c r="W44" i="2"/>
  <c r="AD44" i="2" l="1"/>
  <c r="AC45" i="2" a="1"/>
  <c r="AC45" i="2" s="1"/>
  <c r="Z42" i="2"/>
  <c r="V44" i="2"/>
  <c r="W45" i="2"/>
  <c r="AD45" i="2" l="1"/>
  <c r="AC46" i="2" a="1"/>
  <c r="AC46" i="2" s="1"/>
  <c r="Z43" i="2"/>
  <c r="V45" i="2"/>
  <c r="W46" i="2"/>
  <c r="AD46" i="2" l="1"/>
  <c r="AC47" i="2" a="1"/>
  <c r="AC47" i="2" s="1"/>
  <c r="Z44" i="2"/>
  <c r="V46" i="2"/>
  <c r="W47" i="2"/>
  <c r="AD47" i="2" l="1"/>
  <c r="AC48" i="2" a="1"/>
  <c r="AC48" i="2" s="1"/>
  <c r="Z45" i="2"/>
  <c r="V47" i="2"/>
  <c r="W48" i="2"/>
  <c r="AC49" i="2" l="1" a="1"/>
  <c r="AC49" i="2" s="1"/>
  <c r="AD48" i="2"/>
  <c r="Z46" i="2"/>
  <c r="V48" i="2"/>
  <c r="W49" i="2"/>
  <c r="AC50" i="2" l="1" a="1"/>
  <c r="AC50" i="2" s="1"/>
  <c r="AH21" i="2" s="1" a="1"/>
  <c r="AH21" i="2" s="1"/>
  <c r="AH22" i="2" s="1" a="1"/>
  <c r="AH22" i="2" s="1"/>
  <c r="AH23" i="2" s="1" a="1"/>
  <c r="AH23" i="2" s="1"/>
  <c r="AH24" i="2" s="1" a="1"/>
  <c r="AH24" i="2" s="1"/>
  <c r="AD49" i="2"/>
  <c r="Z47" i="2"/>
  <c r="V49" i="2"/>
  <c r="W50" i="2"/>
  <c r="AH25" i="2" l="1" a="1"/>
  <c r="AH25" i="2" s="1"/>
  <c r="AI24" i="2"/>
  <c r="Z48" i="2"/>
  <c r="V50" i="2"/>
  <c r="W51" i="2"/>
  <c r="AI25" i="2" l="1"/>
  <c r="AH26" i="2" a="1"/>
  <c r="AH26" i="2" s="1"/>
  <c r="Y50" i="2"/>
  <c r="Z49" i="2"/>
  <c r="V51" i="2"/>
  <c r="AB21" i="2"/>
  <c r="AI26" i="2" l="1"/>
  <c r="AH27" i="2" a="1"/>
  <c r="AH27" i="2" s="1"/>
  <c r="Y51" i="2"/>
  <c r="Z50" i="2"/>
  <c r="AA21" i="2"/>
  <c r="AB22" i="2"/>
  <c r="AH28" i="2" l="1" a="1"/>
  <c r="AH28" i="2" s="1"/>
  <c r="AI27" i="2"/>
  <c r="AD21" i="2"/>
  <c r="Z51" i="2"/>
  <c r="Z52" i="2" s="1"/>
  <c r="AA22" i="2"/>
  <c r="AB23" i="2"/>
  <c r="AH29" i="2" l="1" a="1"/>
  <c r="AH29" i="2" s="1"/>
  <c r="AI28" i="2"/>
  <c r="AD22" i="2"/>
  <c r="AE21" i="2"/>
  <c r="AA23" i="2"/>
  <c r="AB24" i="2"/>
  <c r="AH30" i="2" l="1" a="1"/>
  <c r="AH30" i="2" s="1"/>
  <c r="AI29" i="2"/>
  <c r="AE22" i="2"/>
  <c r="AA24" i="2"/>
  <c r="AB25" i="2"/>
  <c r="AH31" i="2" l="1" a="1"/>
  <c r="AH31" i="2" s="1"/>
  <c r="AI30" i="2"/>
  <c r="AE23" i="2"/>
  <c r="AA25" i="2"/>
  <c r="AB26" i="2"/>
  <c r="AH32" i="2" l="1" a="1"/>
  <c r="AH32" i="2" s="1"/>
  <c r="AI31" i="2"/>
  <c r="AE24" i="2"/>
  <c r="AA26" i="2"/>
  <c r="AB27" i="2"/>
  <c r="AI32" i="2" l="1"/>
  <c r="AH33" i="2" a="1"/>
  <c r="AH33" i="2" s="1"/>
  <c r="AE25" i="2"/>
  <c r="AA27" i="2"/>
  <c r="AB28" i="2"/>
  <c r="AI33" i="2" l="1"/>
  <c r="AH34" i="2" a="1"/>
  <c r="AH34" i="2" s="1"/>
  <c r="AE26" i="2"/>
  <c r="AA28" i="2"/>
  <c r="AB29" i="2"/>
  <c r="AH35" i="2" l="1" a="1"/>
  <c r="AH35" i="2" s="1"/>
  <c r="AI34" i="2"/>
  <c r="AE27" i="2"/>
  <c r="AA29" i="2"/>
  <c r="AB30" i="2"/>
  <c r="AH36" i="2" l="1" a="1"/>
  <c r="AH36" i="2" s="1"/>
  <c r="AI35" i="2"/>
  <c r="AE28" i="2"/>
  <c r="AA30" i="2"/>
  <c r="AB31" i="2"/>
  <c r="AH37" i="2" l="1" a="1"/>
  <c r="AH37" i="2" s="1"/>
  <c r="AI36" i="2"/>
  <c r="AE29" i="2"/>
  <c r="AA31" i="2"/>
  <c r="AB32" i="2"/>
  <c r="AH38" i="2" l="1" a="1"/>
  <c r="AH38" i="2" s="1"/>
  <c r="AI37" i="2"/>
  <c r="AE31" i="2"/>
  <c r="AE30" i="2"/>
  <c r="AA32" i="2"/>
  <c r="AB33" i="2"/>
  <c r="AH39" i="2" l="1" a="1"/>
  <c r="AH39" i="2" s="1"/>
  <c r="AI38" i="2"/>
  <c r="AE32" i="2"/>
  <c r="AA33" i="2"/>
  <c r="AB34" i="2"/>
  <c r="AI39" i="2" l="1"/>
  <c r="AH40" i="2" a="1"/>
  <c r="AH40" i="2" s="1"/>
  <c r="AE33" i="2"/>
  <c r="AA34" i="2"/>
  <c r="AB35" i="2"/>
  <c r="AI40" i="2" l="1"/>
  <c r="AH41" i="2" a="1"/>
  <c r="AH41" i="2" s="1"/>
  <c r="AE34" i="2"/>
  <c r="AA35" i="2"/>
  <c r="AB36" i="2"/>
  <c r="AI41" i="2" l="1"/>
  <c r="AH42" i="2" a="1"/>
  <c r="AH42" i="2" s="1"/>
  <c r="AE35" i="2"/>
  <c r="AA36" i="2"/>
  <c r="AB37" i="2"/>
  <c r="AI42" i="2" l="1"/>
  <c r="AH43" i="2" a="1"/>
  <c r="AH43" i="2" s="1"/>
  <c r="AA37" i="2"/>
  <c r="AB38" i="2"/>
  <c r="AI43" i="2" l="1"/>
  <c r="AH44" i="2" a="1"/>
  <c r="AH44" i="2" s="1"/>
  <c r="AE36" i="2"/>
  <c r="AA38" i="2"/>
  <c r="AB39" i="2"/>
  <c r="AI44" i="2" l="1"/>
  <c r="AH45" i="2" a="1"/>
  <c r="AH45" i="2" s="1"/>
  <c r="AE37" i="2"/>
  <c r="AA39" i="2"/>
  <c r="AB40" i="2"/>
  <c r="AI45" i="2" l="1"/>
  <c r="AH46" i="2" a="1"/>
  <c r="AH46" i="2" s="1"/>
  <c r="AE38" i="2"/>
  <c r="AA40" i="2"/>
  <c r="AB41" i="2"/>
  <c r="AH47" i="2" l="1" a="1"/>
  <c r="AH47" i="2" s="1"/>
  <c r="AI46" i="2"/>
  <c r="AE39" i="2"/>
  <c r="AA41" i="2"/>
  <c r="AB42" i="2"/>
  <c r="AH48" i="2" l="1" a="1"/>
  <c r="AH48" i="2" s="1"/>
  <c r="AI47" i="2"/>
  <c r="AE40" i="2"/>
  <c r="AE41" i="2"/>
  <c r="AA42" i="2"/>
  <c r="AB43" i="2"/>
  <c r="AH49" i="2" l="1" a="1"/>
  <c r="AH49" i="2" s="1"/>
  <c r="AI48" i="2"/>
  <c r="AE42" i="2"/>
  <c r="AA43" i="2"/>
  <c r="AB44" i="2"/>
  <c r="AH50" i="2" l="1" a="1"/>
  <c r="AH50" i="2" s="1"/>
  <c r="AI49" i="2"/>
  <c r="AE43" i="2"/>
  <c r="AA44" i="2"/>
  <c r="AB45" i="2"/>
  <c r="AH51" i="2" l="1" a="1"/>
  <c r="AH51" i="2" s="1"/>
  <c r="AM21" i="2" s="1" a="1"/>
  <c r="AM21" i="2" s="1"/>
  <c r="AM22" i="2" s="1" a="1"/>
  <c r="AM22" i="2" s="1"/>
  <c r="AM23" i="2" s="1" a="1"/>
  <c r="AM23" i="2" s="1"/>
  <c r="AM24" i="2" s="1" a="1"/>
  <c r="AM24" i="2" s="1"/>
  <c r="AM25" i="2" s="1" a="1"/>
  <c r="AM25" i="2" s="1"/>
  <c r="AI50" i="2"/>
  <c r="AE44" i="2"/>
  <c r="AA45" i="2"/>
  <c r="AB46" i="2"/>
  <c r="AN25" i="2" l="1"/>
  <c r="AM26" i="2" a="1"/>
  <c r="AM26" i="2" s="1"/>
  <c r="AE45" i="2"/>
  <c r="AA46" i="2"/>
  <c r="AB47" i="2"/>
  <c r="AN26" i="2" l="1"/>
  <c r="AM27" i="2" a="1"/>
  <c r="AM27" i="2" s="1"/>
  <c r="AE46" i="2"/>
  <c r="AA47" i="2"/>
  <c r="AB48" i="2"/>
  <c r="AN27" i="2" l="1"/>
  <c r="AM28" i="2" a="1"/>
  <c r="AM28" i="2" s="1"/>
  <c r="AE47" i="2"/>
  <c r="AB49" i="2"/>
  <c r="AA48" i="2"/>
  <c r="AN28" i="2" l="1"/>
  <c r="AM29" i="2" a="1"/>
  <c r="AM29" i="2" s="1"/>
  <c r="AE48" i="2"/>
  <c r="AA49" i="2"/>
  <c r="AB50" i="2"/>
  <c r="AN29" i="2" l="1"/>
  <c r="AM30" i="2" a="1"/>
  <c r="AM30" i="2" s="1"/>
  <c r="AE49" i="2"/>
  <c r="AG21" i="2"/>
  <c r="AA50" i="2"/>
  <c r="AN30" i="2" l="1"/>
  <c r="AM31" i="2" a="1"/>
  <c r="AM31" i="2" s="1"/>
  <c r="AD50" i="2"/>
  <c r="AF21" i="2"/>
  <c r="AG22" i="2"/>
  <c r="AN31" i="2" l="1"/>
  <c r="AM32" i="2" a="1"/>
  <c r="AM32" i="2" s="1"/>
  <c r="AI21" i="2"/>
  <c r="AJ21" i="2" s="1"/>
  <c r="AE50" i="2"/>
  <c r="AE52" i="2" s="1"/>
  <c r="AF22" i="2"/>
  <c r="AG23" i="2"/>
  <c r="AN32" i="2" l="1"/>
  <c r="AM33" i="2" a="1"/>
  <c r="AM33" i="2" s="1"/>
  <c r="AI22" i="2"/>
  <c r="AF23" i="2"/>
  <c r="AG24" i="2"/>
  <c r="AN33" i="2" l="1"/>
  <c r="AM34" i="2" a="1"/>
  <c r="AM34" i="2" s="1"/>
  <c r="AI23" i="2"/>
  <c r="AJ22" i="2"/>
  <c r="AF24" i="2"/>
  <c r="AG25" i="2"/>
  <c r="AN34" i="2" l="1"/>
  <c r="AM35" i="2" a="1"/>
  <c r="AM35" i="2" s="1"/>
  <c r="AJ24" i="2"/>
  <c r="AJ23" i="2"/>
  <c r="AF25" i="2"/>
  <c r="AG26" i="2"/>
  <c r="AM36" i="2" l="1" a="1"/>
  <c r="AM36" i="2" s="1"/>
  <c r="AN35" i="2"/>
  <c r="AF26" i="2"/>
  <c r="AG27" i="2"/>
  <c r="AN36" i="2" l="1"/>
  <c r="AM37" i="2" a="1"/>
  <c r="AM37" i="2" s="1"/>
  <c r="AJ26" i="2"/>
  <c r="AJ25" i="2"/>
  <c r="AF27" i="2"/>
  <c r="AG28" i="2"/>
  <c r="AN37" i="2" l="1"/>
  <c r="AM38" i="2" a="1"/>
  <c r="AM38" i="2" s="1"/>
  <c r="AJ27" i="2"/>
  <c r="AF28" i="2"/>
  <c r="AG29" i="2"/>
  <c r="AN38" i="2" l="1"/>
  <c r="AM39" i="2" a="1"/>
  <c r="AM39" i="2" s="1"/>
  <c r="AJ28" i="2"/>
  <c r="AF29" i="2"/>
  <c r="AG30" i="2"/>
  <c r="AN39" i="2" l="1"/>
  <c r="AM40" i="2" a="1"/>
  <c r="AM40" i="2" s="1"/>
  <c r="AF30" i="2"/>
  <c r="AG31" i="2"/>
  <c r="AN40" i="2" l="1"/>
  <c r="AM41" i="2" a="1"/>
  <c r="AM41" i="2" s="1"/>
  <c r="AJ30" i="2"/>
  <c r="AJ29" i="2"/>
  <c r="AF31" i="2"/>
  <c r="AG32" i="2"/>
  <c r="AN41" i="2" l="1"/>
  <c r="AM42" i="2" a="1"/>
  <c r="AM42" i="2" s="1"/>
  <c r="AG33" i="2"/>
  <c r="AF32" i="2"/>
  <c r="AN42" i="2" l="1"/>
  <c r="AM43" i="2" a="1"/>
  <c r="AM43" i="2" s="1"/>
  <c r="AJ32" i="2"/>
  <c r="AJ31" i="2"/>
  <c r="AG34" i="2"/>
  <c r="AF33" i="2"/>
  <c r="AN43" i="2" l="1"/>
  <c r="AM44" i="2" a="1"/>
  <c r="AM44" i="2" s="1"/>
  <c r="AJ33" i="2"/>
  <c r="AF34" i="2"/>
  <c r="AG35" i="2"/>
  <c r="AN44" i="2" l="1"/>
  <c r="AM45" i="2" a="1"/>
  <c r="AM45" i="2" s="1"/>
  <c r="AJ34" i="2"/>
  <c r="AF35" i="2"/>
  <c r="AG36" i="2"/>
  <c r="AN45" i="2" l="1"/>
  <c r="AM46" i="2" a="1"/>
  <c r="AM46" i="2" s="1"/>
  <c r="AJ35" i="2"/>
  <c r="AG37" i="2"/>
  <c r="AF36" i="2"/>
  <c r="AN46" i="2" l="1"/>
  <c r="AM47" i="2" a="1"/>
  <c r="AM47" i="2" s="1"/>
  <c r="AJ36" i="2"/>
  <c r="AF37" i="2"/>
  <c r="AG38" i="2"/>
  <c r="AN47" i="2" l="1"/>
  <c r="AM48" i="2" a="1"/>
  <c r="AM48" i="2" s="1"/>
  <c r="AG39" i="2"/>
  <c r="AF38" i="2"/>
  <c r="AN48" i="2" l="1"/>
  <c r="AM49" i="2" a="1"/>
  <c r="AM49" i="2" s="1"/>
  <c r="AJ38" i="2"/>
  <c r="AJ37" i="2"/>
  <c r="AG40" i="2"/>
  <c r="AF39" i="2"/>
  <c r="AN49" i="2" l="1"/>
  <c r="AM50" i="2" a="1"/>
  <c r="AM50" i="2" s="1"/>
  <c r="AJ39" i="2"/>
  <c r="AG41" i="2"/>
  <c r="AF40" i="2"/>
  <c r="AM51" i="2" l="1" a="1"/>
  <c r="AM51" i="2" s="1"/>
  <c r="AR21" i="2" s="1" a="1"/>
  <c r="AR21" i="2" s="1"/>
  <c r="AR22" i="2" s="1" a="1"/>
  <c r="AR22" i="2" s="1"/>
  <c r="AR23" i="2" s="1" a="1"/>
  <c r="AR23" i="2" s="1"/>
  <c r="AN50" i="2"/>
  <c r="AF41" i="2"/>
  <c r="AG42" i="2"/>
  <c r="AR24" i="2" l="1" a="1"/>
  <c r="AR24" i="2" s="1"/>
  <c r="AS23" i="2"/>
  <c r="AJ41" i="2"/>
  <c r="AJ40" i="2"/>
  <c r="AG43" i="2"/>
  <c r="AF42" i="2"/>
  <c r="AS24" i="2" l="1"/>
  <c r="AR25" i="2" a="1"/>
  <c r="AR25" i="2" s="1"/>
  <c r="AJ42" i="2"/>
  <c r="AG44" i="2"/>
  <c r="AF43" i="2"/>
  <c r="AS25" i="2" l="1"/>
  <c r="AR26" i="2" a="1"/>
  <c r="AR26" i="2" s="1"/>
  <c r="AJ43" i="2"/>
  <c r="AG45" i="2"/>
  <c r="AF44" i="2"/>
  <c r="AS26" i="2" l="1"/>
  <c r="AR27" i="2" a="1"/>
  <c r="AR27" i="2" s="1"/>
  <c r="AJ44" i="2"/>
  <c r="AF45" i="2"/>
  <c r="AG46" i="2"/>
  <c r="AS27" i="2" l="1"/>
  <c r="AR28" i="2" a="1"/>
  <c r="AR28" i="2" s="1"/>
  <c r="AJ45" i="2"/>
  <c r="AF46" i="2"/>
  <c r="AG47" i="2"/>
  <c r="AS28" i="2" l="1"/>
  <c r="AR29" i="2" a="1"/>
  <c r="AR29" i="2" s="1"/>
  <c r="AJ46" i="2"/>
  <c r="AF47" i="2"/>
  <c r="AG48" i="2"/>
  <c r="AS29" i="2" l="1"/>
  <c r="AR30" i="2" a="1"/>
  <c r="AR30" i="2" s="1"/>
  <c r="AJ47" i="2"/>
  <c r="AF48" i="2"/>
  <c r="AG49" i="2"/>
  <c r="AS30" i="2" l="1"/>
  <c r="AR31" i="2" a="1"/>
  <c r="AR31" i="2" s="1"/>
  <c r="AJ48" i="2"/>
  <c r="AF49" i="2"/>
  <c r="AG50" i="2"/>
  <c r="AS31" i="2" l="1"/>
  <c r="AR32" i="2" a="1"/>
  <c r="AR32" i="2" s="1"/>
  <c r="AG51" i="2"/>
  <c r="AF50" i="2"/>
  <c r="AS32" i="2" l="1"/>
  <c r="AR33" i="2" a="1"/>
  <c r="AR33" i="2" s="1"/>
  <c r="AJ50" i="2"/>
  <c r="AJ49" i="2"/>
  <c r="AL21" i="2"/>
  <c r="AF51" i="2"/>
  <c r="AS33" i="2" l="1"/>
  <c r="AR34" i="2" a="1"/>
  <c r="AR34" i="2" s="1"/>
  <c r="AI51" i="2"/>
  <c r="AJ51" i="2" s="1"/>
  <c r="AJ52" i="2" s="1"/>
  <c r="AL22" i="2"/>
  <c r="AK21" i="2"/>
  <c r="AS34" i="2" l="1"/>
  <c r="AR35" i="2" a="1"/>
  <c r="AR35" i="2" s="1"/>
  <c r="AN21" i="2"/>
  <c r="AL23" i="2"/>
  <c r="AK22" i="2"/>
  <c r="AS35" i="2" l="1"/>
  <c r="AR36" i="2" a="1"/>
  <c r="AR36" i="2" s="1"/>
  <c r="AN22" i="2"/>
  <c r="AO22" i="2" s="1"/>
  <c r="AO21" i="2"/>
  <c r="AL24" i="2"/>
  <c r="AK23" i="2"/>
  <c r="AR37" i="2" l="1" a="1"/>
  <c r="AR37" i="2" s="1"/>
  <c r="AS36" i="2"/>
  <c r="AN23" i="2"/>
  <c r="AK24" i="2"/>
  <c r="AL25" i="2"/>
  <c r="AS37" i="2" l="1"/>
  <c r="AR38" i="2" a="1"/>
  <c r="AR38" i="2" s="1"/>
  <c r="AN24" i="2"/>
  <c r="AO24" i="2" s="1"/>
  <c r="AO23" i="2"/>
  <c r="AL26" i="2"/>
  <c r="AK25" i="2"/>
  <c r="AS38" i="2" l="1"/>
  <c r="AR39" i="2" a="1"/>
  <c r="AR39" i="2" s="1"/>
  <c r="AO25" i="2"/>
  <c r="AL27" i="2"/>
  <c r="AK26" i="2"/>
  <c r="AS39" i="2" l="1"/>
  <c r="AR40" i="2" a="1"/>
  <c r="AR40" i="2" s="1"/>
  <c r="AO26" i="2"/>
  <c r="AK27" i="2"/>
  <c r="AL28" i="2"/>
  <c r="AS40" i="2" l="1"/>
  <c r="AR41" i="2" a="1"/>
  <c r="AR41" i="2" s="1"/>
  <c r="AL29" i="2"/>
  <c r="AK28" i="2"/>
  <c r="AS41" i="2" l="1"/>
  <c r="AR42" i="2" a="1"/>
  <c r="AR42" i="2" s="1"/>
  <c r="AO28" i="2"/>
  <c r="AO27" i="2"/>
  <c r="AL30" i="2"/>
  <c r="AK29" i="2"/>
  <c r="AS42" i="2" l="1"/>
  <c r="AR43" i="2" a="1"/>
  <c r="AR43" i="2" s="1"/>
  <c r="AL31" i="2"/>
  <c r="AK30" i="2"/>
  <c r="AS43" i="2" l="1"/>
  <c r="AR44" i="2" a="1"/>
  <c r="AR44" i="2" s="1"/>
  <c r="AO30" i="2"/>
  <c r="AO29" i="2"/>
  <c r="AL32" i="2"/>
  <c r="AK31" i="2"/>
  <c r="AS44" i="2" l="1"/>
  <c r="AR45" i="2" a="1"/>
  <c r="AR45" i="2" s="1"/>
  <c r="AO31" i="2"/>
  <c r="AK32" i="2"/>
  <c r="AL33" i="2"/>
  <c r="AS45" i="2" l="1"/>
  <c r="AR46" i="2" a="1"/>
  <c r="AR46" i="2" s="1"/>
  <c r="AL34" i="2"/>
  <c r="AK33" i="2"/>
  <c r="AS46" i="2" l="1"/>
  <c r="AR47" i="2" a="1"/>
  <c r="AR47" i="2" s="1"/>
  <c r="AO33" i="2"/>
  <c r="AO32" i="2"/>
  <c r="AK34" i="2"/>
  <c r="AL35" i="2"/>
  <c r="AS47" i="2" l="1"/>
  <c r="AR48" i="2" a="1"/>
  <c r="AR48" i="2" s="1"/>
  <c r="AL36" i="2"/>
  <c r="AK35" i="2"/>
  <c r="AR49" i="2" l="1" a="1"/>
  <c r="AR49" i="2" s="1"/>
  <c r="AS48" i="2"/>
  <c r="AO34" i="2"/>
  <c r="AL37" i="2"/>
  <c r="AK36" i="2"/>
  <c r="AR50" i="2" l="1" a="1"/>
  <c r="AR50" i="2" s="1"/>
  <c r="AW21" i="2" s="1" a="1"/>
  <c r="AW21" i="2" s="1"/>
  <c r="AW22" i="2" s="1" a="1"/>
  <c r="AW22" i="2" s="1"/>
  <c r="AW23" i="2" s="1" a="1"/>
  <c r="AW23" i="2" s="1"/>
  <c r="AS49" i="2"/>
  <c r="AO36" i="2"/>
  <c r="AO35" i="2"/>
  <c r="AK37" i="2"/>
  <c r="AL38" i="2"/>
  <c r="AX23" i="2" l="1"/>
  <c r="AW24" i="2" a="1"/>
  <c r="AW24" i="2" s="1"/>
  <c r="AO37" i="2"/>
  <c r="AL39" i="2"/>
  <c r="AK38" i="2"/>
  <c r="AX24" i="2" l="1"/>
  <c r="AW25" i="2" a="1"/>
  <c r="AW25" i="2" s="1"/>
  <c r="AO38" i="2"/>
  <c r="AL40" i="2"/>
  <c r="AK39" i="2"/>
  <c r="AX25" i="2" l="1"/>
  <c r="AW26" i="2" a="1"/>
  <c r="AW26" i="2" s="1"/>
  <c r="AO39" i="2"/>
  <c r="AK40" i="2"/>
  <c r="AL41" i="2"/>
  <c r="AX26" i="2" l="1"/>
  <c r="AW27" i="2" a="1"/>
  <c r="AW27" i="2" s="1"/>
  <c r="AO40" i="2"/>
  <c r="AL42" i="2"/>
  <c r="AK41" i="2"/>
  <c r="AX27" i="2" l="1"/>
  <c r="AW28" i="2" a="1"/>
  <c r="AW28" i="2" s="1"/>
  <c r="AO41" i="2"/>
  <c r="AL43" i="2"/>
  <c r="AK42" i="2"/>
  <c r="AX28" i="2" l="1"/>
  <c r="AW29" i="2" a="1"/>
  <c r="AW29" i="2" s="1"/>
  <c r="AO42" i="2"/>
  <c r="AL44" i="2"/>
  <c r="AK43" i="2"/>
  <c r="AX29" i="2" l="1"/>
  <c r="AW30" i="2" a="1"/>
  <c r="AW30" i="2" s="1"/>
  <c r="AO43" i="2"/>
  <c r="AL45" i="2"/>
  <c r="AK44" i="2"/>
  <c r="AX30" i="2" l="1"/>
  <c r="AW31" i="2" a="1"/>
  <c r="AW31" i="2" s="1"/>
  <c r="AO44" i="2"/>
  <c r="AL46" i="2"/>
  <c r="AK45" i="2"/>
  <c r="AX31" i="2" l="1"/>
  <c r="AW32" i="2" a="1"/>
  <c r="AW32" i="2" s="1"/>
  <c r="AO45" i="2"/>
  <c r="AL47" i="2"/>
  <c r="AK46" i="2"/>
  <c r="AX32" i="2" l="1"/>
  <c r="AW33" i="2" a="1"/>
  <c r="AW33" i="2" s="1"/>
  <c r="AO46" i="2"/>
  <c r="AL48" i="2"/>
  <c r="AK47" i="2"/>
  <c r="AX33" i="2" l="1"/>
  <c r="AW34" i="2" a="1"/>
  <c r="AW34" i="2" s="1"/>
  <c r="AO47" i="2"/>
  <c r="AL49" i="2"/>
  <c r="AK48" i="2"/>
  <c r="AW35" i="2" l="1" a="1"/>
  <c r="AW35" i="2" s="1"/>
  <c r="AX34" i="2"/>
  <c r="AO48" i="2"/>
  <c r="AL50" i="2"/>
  <c r="AK49" i="2"/>
  <c r="AW36" i="2" l="1" a="1"/>
  <c r="AW36" i="2" s="1"/>
  <c r="AX35" i="2"/>
  <c r="AO49" i="2"/>
  <c r="AL51" i="2"/>
  <c r="AK50" i="2"/>
  <c r="AW37" i="2" l="1" a="1"/>
  <c r="AW37" i="2" s="1"/>
  <c r="AX36" i="2"/>
  <c r="AO50" i="2"/>
  <c r="AQ21" i="2"/>
  <c r="AK51" i="2"/>
  <c r="AW38" i="2" l="1" a="1"/>
  <c r="AW38" i="2" s="1"/>
  <c r="AX37" i="2"/>
  <c r="AN51" i="2"/>
  <c r="AP21" i="2"/>
  <c r="AQ22" i="2"/>
  <c r="AX38" i="2" l="1"/>
  <c r="AW39" i="2" a="1"/>
  <c r="AW39" i="2" s="1"/>
  <c r="AS21" i="2"/>
  <c r="AT21" i="2" s="1"/>
  <c r="AO51" i="2"/>
  <c r="AO52" i="2" s="1"/>
  <c r="AQ23" i="2"/>
  <c r="AP22" i="2"/>
  <c r="AX39" i="2" l="1"/>
  <c r="AW40" i="2" a="1"/>
  <c r="AW40" i="2" s="1"/>
  <c r="AS22" i="2"/>
  <c r="AP23" i="2"/>
  <c r="AQ24" i="2"/>
  <c r="AX40" i="2" l="1"/>
  <c r="AW41" i="2" a="1"/>
  <c r="AW41" i="2" s="1"/>
  <c r="AT22" i="2"/>
  <c r="AP24" i="2"/>
  <c r="AQ25" i="2"/>
  <c r="AX41" i="2" l="1"/>
  <c r="AW42" i="2" a="1"/>
  <c r="AW42" i="2" s="1"/>
  <c r="AT24" i="2"/>
  <c r="AT23" i="2"/>
  <c r="AP25" i="2"/>
  <c r="AQ26" i="2"/>
  <c r="AX42" i="2" l="1"/>
  <c r="AW43" i="2" a="1"/>
  <c r="AW43" i="2" s="1"/>
  <c r="AT25" i="2"/>
  <c r="AQ27" i="2"/>
  <c r="AP26" i="2"/>
  <c r="AX43" i="2" l="1"/>
  <c r="AW44" i="2" a="1"/>
  <c r="AW44" i="2" s="1"/>
  <c r="AQ28" i="2"/>
  <c r="AP27" i="2"/>
  <c r="AX44" i="2" l="1"/>
  <c r="AW45" i="2" a="1"/>
  <c r="AW45" i="2" s="1"/>
  <c r="AT27" i="2"/>
  <c r="AT26" i="2"/>
  <c r="AP28" i="2"/>
  <c r="AQ29" i="2"/>
  <c r="AX45" i="2" l="1"/>
  <c r="AW46" i="2" a="1"/>
  <c r="AW46" i="2" s="1"/>
  <c r="AT28" i="2"/>
  <c r="AQ30" i="2"/>
  <c r="AP29" i="2"/>
  <c r="AX46" i="2" l="1"/>
  <c r="AW47" i="2" a="1"/>
  <c r="AW47" i="2" s="1"/>
  <c r="AQ31" i="2"/>
  <c r="AP30" i="2"/>
  <c r="AX47" i="2" l="1"/>
  <c r="AW48" i="2" a="1"/>
  <c r="AW48" i="2" s="1"/>
  <c r="AT30" i="2"/>
  <c r="AT29" i="2"/>
  <c r="AQ32" i="2"/>
  <c r="AP31" i="2"/>
  <c r="AW49" i="2" l="1" a="1"/>
  <c r="AW49" i="2" s="1"/>
  <c r="AX48" i="2"/>
  <c r="AT31" i="2"/>
  <c r="AP32" i="2"/>
  <c r="AQ33" i="2"/>
  <c r="AW50" i="2" l="1" a="1"/>
  <c r="AW50" i="2" s="1"/>
  <c r="AX49" i="2"/>
  <c r="AT32" i="2"/>
  <c r="AQ34" i="2"/>
  <c r="AP33" i="2"/>
  <c r="AW51" i="2" l="1" a="1"/>
  <c r="AW51" i="2" s="1"/>
  <c r="BB21" i="2" s="1" a="1"/>
  <c r="BB21" i="2" s="1"/>
  <c r="BB22" i="2" s="1" a="1"/>
  <c r="BB22" i="2" s="1"/>
  <c r="BB23" i="2" s="1" a="1"/>
  <c r="BB23" i="2" s="1"/>
  <c r="AX50" i="2"/>
  <c r="AT33" i="2"/>
  <c r="AQ35" i="2"/>
  <c r="AP34" i="2"/>
  <c r="BB24" i="2" l="1" a="1"/>
  <c r="BB24" i="2" s="1"/>
  <c r="BC23" i="2"/>
  <c r="AP35" i="2"/>
  <c r="AQ36" i="2"/>
  <c r="BC24" i="2" l="1"/>
  <c r="BB25" i="2" a="1"/>
  <c r="BB25" i="2" s="1"/>
  <c r="AT34" i="2"/>
  <c r="AQ37" i="2"/>
  <c r="AP36" i="2"/>
  <c r="BC25" i="2" l="1"/>
  <c r="BB26" i="2" a="1"/>
  <c r="BB26" i="2" s="1"/>
  <c r="AT36" i="2"/>
  <c r="AT35" i="2"/>
  <c r="AQ38" i="2"/>
  <c r="AP37" i="2"/>
  <c r="BC26" i="2" l="1"/>
  <c r="BB27" i="2" a="1"/>
  <c r="BB27" i="2" s="1"/>
  <c r="AT37" i="2"/>
  <c r="AQ39" i="2"/>
  <c r="AP38" i="2"/>
  <c r="BC27" i="2" l="1"/>
  <c r="BB28" i="2" a="1"/>
  <c r="BB28" i="2" s="1"/>
  <c r="AQ40" i="2"/>
  <c r="AP39" i="2"/>
  <c r="BC28" i="2" l="1"/>
  <c r="BB29" i="2" a="1"/>
  <c r="BB29" i="2" s="1"/>
  <c r="AT39" i="2"/>
  <c r="AT38" i="2"/>
  <c r="AP40" i="2"/>
  <c r="AQ41" i="2"/>
  <c r="BC29" i="2" l="1"/>
  <c r="BB30" i="2" a="1"/>
  <c r="BB30" i="2" s="1"/>
  <c r="AQ42" i="2"/>
  <c r="AP41" i="2"/>
  <c r="BC30" i="2" l="1"/>
  <c r="BB31" i="2" a="1"/>
  <c r="BB31" i="2" s="1"/>
  <c r="AT41" i="2"/>
  <c r="AT40" i="2"/>
  <c r="AP42" i="2"/>
  <c r="AQ43" i="2"/>
  <c r="BB32" i="2" l="1" a="1"/>
  <c r="BB32" i="2" s="1"/>
  <c r="BC31" i="2"/>
  <c r="AT42" i="2"/>
  <c r="AQ44" i="2"/>
  <c r="AP43" i="2"/>
  <c r="BC32" i="2" l="1"/>
  <c r="BB33" i="2" a="1"/>
  <c r="BB33" i="2" s="1"/>
  <c r="AQ45" i="2"/>
  <c r="AP44" i="2"/>
  <c r="BC33" i="2" l="1"/>
  <c r="BB34" i="2" a="1"/>
  <c r="BB34" i="2" s="1"/>
  <c r="AT43" i="2"/>
  <c r="AP45" i="2"/>
  <c r="AQ46" i="2"/>
  <c r="BC34" i="2" l="1"/>
  <c r="BB35" i="2" a="1"/>
  <c r="BB35" i="2" s="1"/>
  <c r="AT45" i="2"/>
  <c r="AT44" i="2"/>
  <c r="AQ47" i="2"/>
  <c r="AP46" i="2"/>
  <c r="BC35" i="2" l="1"/>
  <c r="BB36" i="2" a="1"/>
  <c r="BB36" i="2" s="1"/>
  <c r="AT46" i="2"/>
  <c r="AQ48" i="2"/>
  <c r="AP47" i="2"/>
  <c r="BC36" i="2" l="1"/>
  <c r="BB37" i="2" a="1"/>
  <c r="BB37" i="2" s="1"/>
  <c r="AT47" i="2"/>
  <c r="AP48" i="2"/>
  <c r="AQ49" i="2"/>
  <c r="BC37" i="2" l="1"/>
  <c r="BB38" i="2" a="1"/>
  <c r="BB38" i="2" s="1"/>
  <c r="AT48" i="2"/>
  <c r="AP49" i="2"/>
  <c r="AQ50" i="2"/>
  <c r="BC38" i="2" l="1"/>
  <c r="BB39" i="2" a="1"/>
  <c r="BB39" i="2" s="1"/>
  <c r="AT49" i="2"/>
  <c r="AV21" i="2"/>
  <c r="AP50" i="2"/>
  <c r="BC39" i="2" l="1"/>
  <c r="BB40" i="2" a="1"/>
  <c r="BB40" i="2" s="1"/>
  <c r="AS50" i="2"/>
  <c r="AT50" i="2" s="1"/>
  <c r="AT52" i="2" s="1"/>
  <c r="AU21" i="2"/>
  <c r="AV22" i="2"/>
  <c r="BC40" i="2" l="1"/>
  <c r="BB41" i="2" a="1"/>
  <c r="BB41" i="2" s="1"/>
  <c r="AX21" i="2"/>
  <c r="AY21" i="2" s="1"/>
  <c r="AU22" i="2"/>
  <c r="AV23" i="2"/>
  <c r="BC41" i="2" l="1"/>
  <c r="BB42" i="2" a="1"/>
  <c r="BB42" i="2" s="1"/>
  <c r="AX22" i="2"/>
  <c r="AY22" i="2" s="1"/>
  <c r="AU23" i="2"/>
  <c r="AV24" i="2"/>
  <c r="BC42" i="2" l="1"/>
  <c r="BB43" i="2" a="1"/>
  <c r="BB43" i="2" s="1"/>
  <c r="AY23" i="2"/>
  <c r="AU24" i="2"/>
  <c r="AV25" i="2"/>
  <c r="BC43" i="2" l="1"/>
  <c r="BB44" i="2" a="1"/>
  <c r="BB44" i="2" s="1"/>
  <c r="AY24" i="2"/>
  <c r="AV26" i="2"/>
  <c r="AU25" i="2"/>
  <c r="BC44" i="2" l="1"/>
  <c r="BB45" i="2" a="1"/>
  <c r="BB45" i="2" s="1"/>
  <c r="AY25" i="2"/>
  <c r="AV27" i="2"/>
  <c r="AU26" i="2"/>
  <c r="BC45" i="2" l="1"/>
  <c r="BB46" i="2" a="1"/>
  <c r="BB46" i="2" s="1"/>
  <c r="AY26" i="2"/>
  <c r="AV28" i="2"/>
  <c r="AU27" i="2"/>
  <c r="BC46" i="2" l="1"/>
  <c r="BB47" i="2" a="1"/>
  <c r="BB47" i="2" s="1"/>
  <c r="AY27" i="2"/>
  <c r="AU28" i="2"/>
  <c r="AV29" i="2"/>
  <c r="BC47" i="2" l="1"/>
  <c r="BB48" i="2" a="1"/>
  <c r="BB48" i="2" s="1"/>
  <c r="AY28" i="2"/>
  <c r="AU29" i="2"/>
  <c r="AV30" i="2"/>
  <c r="BC48" i="2" l="1"/>
  <c r="BB49" i="2" a="1"/>
  <c r="BB49" i="2" s="1"/>
  <c r="BB50" i="2" s="1" a="1"/>
  <c r="BB50" i="2" s="1"/>
  <c r="BG21" i="2" s="1" a="1"/>
  <c r="BG21" i="2" s="1"/>
  <c r="BG22" i="2" s="1" a="1"/>
  <c r="BG22" i="2" s="1"/>
  <c r="BG23" i="2" s="1" a="1"/>
  <c r="BG23" i="2" s="1"/>
  <c r="AY29" i="2"/>
  <c r="AU30" i="2"/>
  <c r="AV31" i="2"/>
  <c r="BG24" i="2" l="1" a="1"/>
  <c r="BG24" i="2" s="1"/>
  <c r="BH23" i="2"/>
  <c r="AY30" i="2"/>
  <c r="AU31" i="2"/>
  <c r="AV32" i="2"/>
  <c r="BG25" i="2" l="1" a="1"/>
  <c r="BG25" i="2" s="1"/>
  <c r="BH24" i="2"/>
  <c r="AY31" i="2"/>
  <c r="AV33" i="2"/>
  <c r="AU32" i="2"/>
  <c r="BG26" i="2" l="1" a="1"/>
  <c r="BG26" i="2" s="1"/>
  <c r="BH25" i="2"/>
  <c r="AY32" i="2"/>
  <c r="AU33" i="2"/>
  <c r="AV34" i="2"/>
  <c r="BG27" i="2" l="1" a="1"/>
  <c r="BG27" i="2" s="1"/>
  <c r="BH26" i="2"/>
  <c r="AY33" i="2"/>
  <c r="AU34" i="2"/>
  <c r="AV35" i="2"/>
  <c r="BG28" i="2" l="1" a="1"/>
  <c r="BG28" i="2" s="1"/>
  <c r="BH27" i="2"/>
  <c r="AY34" i="2"/>
  <c r="AV36" i="2"/>
  <c r="AU35" i="2"/>
  <c r="BH28" i="2" l="1"/>
  <c r="BG29" i="2" a="1"/>
  <c r="BG29" i="2" s="1"/>
  <c r="AY35" i="2"/>
  <c r="AU36" i="2"/>
  <c r="AV37" i="2"/>
  <c r="BH29" i="2" l="1"/>
  <c r="BG30" i="2" a="1"/>
  <c r="BG30" i="2" s="1"/>
  <c r="AY36" i="2"/>
  <c r="AV38" i="2"/>
  <c r="AU37" i="2"/>
  <c r="BH30" i="2" l="1"/>
  <c r="BG31" i="2" a="1"/>
  <c r="BG31" i="2" s="1"/>
  <c r="AY37" i="2"/>
  <c r="AV39" i="2"/>
  <c r="AU38" i="2"/>
  <c r="BG32" i="2" l="1" a="1"/>
  <c r="BG32" i="2" s="1"/>
  <c r="BH31" i="2"/>
  <c r="AY38" i="2"/>
  <c r="AU39" i="2"/>
  <c r="AV40" i="2"/>
  <c r="BG33" i="2" l="1" a="1"/>
  <c r="BG33" i="2" s="1"/>
  <c r="BH32" i="2"/>
  <c r="AY39" i="2"/>
  <c r="AU40" i="2"/>
  <c r="AV41" i="2"/>
  <c r="BH33" i="2" l="1"/>
  <c r="BG34" i="2" a="1"/>
  <c r="BG34" i="2" s="1"/>
  <c r="AY40" i="2"/>
  <c r="AU41" i="2"/>
  <c r="AV42" i="2"/>
  <c r="BH34" i="2" l="1"/>
  <c r="BG35" i="2" a="1"/>
  <c r="BG35" i="2" s="1"/>
  <c r="AY41" i="2"/>
  <c r="AU42" i="2"/>
  <c r="AV43" i="2"/>
  <c r="BG36" i="2" l="1" a="1"/>
  <c r="BG36" i="2" s="1"/>
  <c r="BH35" i="2"/>
  <c r="AY42" i="2"/>
  <c r="AU43" i="2"/>
  <c r="AV44" i="2"/>
  <c r="BG37" i="2" l="1" a="1"/>
  <c r="BG37" i="2" s="1"/>
  <c r="BH36" i="2"/>
  <c r="AY43" i="2"/>
  <c r="AV45" i="2"/>
  <c r="AU44" i="2"/>
  <c r="BG38" i="2" l="1" a="1"/>
  <c r="BG38" i="2" s="1"/>
  <c r="BH37" i="2"/>
  <c r="AY44" i="2"/>
  <c r="AV46" i="2"/>
  <c r="AU45" i="2"/>
  <c r="BG39" i="2" l="1" a="1"/>
  <c r="BG39" i="2" s="1"/>
  <c r="BH38" i="2"/>
  <c r="AY45" i="2"/>
  <c r="AU46" i="2"/>
  <c r="AV47" i="2"/>
  <c r="BG40" i="2" l="1" a="1"/>
  <c r="BG40" i="2" s="1"/>
  <c r="BH39" i="2"/>
  <c r="AY46" i="2"/>
  <c r="AV48" i="2"/>
  <c r="AU47" i="2"/>
  <c r="BG41" i="2" l="1" a="1"/>
  <c r="BG41" i="2" s="1"/>
  <c r="BH40" i="2"/>
  <c r="AY47" i="2"/>
  <c r="AV49" i="2"/>
  <c r="AU48" i="2"/>
  <c r="BG42" i="2" l="1" a="1"/>
  <c r="BG42" i="2" s="1"/>
  <c r="BH41" i="2"/>
  <c r="AY48" i="2"/>
  <c r="AU49" i="2"/>
  <c r="AV50" i="2"/>
  <c r="BG43" i="2" l="1" a="1"/>
  <c r="BG43" i="2" s="1"/>
  <c r="BH42" i="2"/>
  <c r="AY49" i="2"/>
  <c r="AV51" i="2"/>
  <c r="AU50" i="2"/>
  <c r="BH43" i="2" l="1"/>
  <c r="BG44" i="2" a="1"/>
  <c r="BG44" i="2" s="1"/>
  <c r="AY50" i="2"/>
  <c r="BA21" i="2"/>
  <c r="AU51" i="2"/>
  <c r="BH44" i="2" l="1"/>
  <c r="BG45" i="2" a="1"/>
  <c r="BG45" i="2" s="1"/>
  <c r="AX51" i="2"/>
  <c r="AY51" i="2" s="1"/>
  <c r="AY52" i="2" s="1"/>
  <c r="AZ21" i="2"/>
  <c r="BA22" i="2"/>
  <c r="BG46" i="2" l="1" a="1"/>
  <c r="BG46" i="2" s="1"/>
  <c r="BH45" i="2"/>
  <c r="BC21" i="2"/>
  <c r="BD21" i="2" s="1"/>
  <c r="BA23" i="2"/>
  <c r="AZ22" i="2"/>
  <c r="BH46" i="2" l="1"/>
  <c r="BG47" i="2" a="1"/>
  <c r="BG47" i="2" s="1"/>
  <c r="BC22" i="2"/>
  <c r="BD22" i="2" s="1"/>
  <c r="AZ23" i="2"/>
  <c r="BA24" i="2"/>
  <c r="BH47" i="2" l="1"/>
  <c r="BG48" i="2" a="1"/>
  <c r="BG48" i="2" s="1"/>
  <c r="BD23" i="2"/>
  <c r="AZ24" i="2"/>
  <c r="BA25" i="2"/>
  <c r="BH48" i="2" l="1"/>
  <c r="BG49" i="2" a="1"/>
  <c r="BG49" i="2" s="1"/>
  <c r="BD24" i="2"/>
  <c r="AZ25" i="2"/>
  <c r="BA26" i="2"/>
  <c r="BH49" i="2" l="1"/>
  <c r="BG50" i="2" a="1"/>
  <c r="BG50" i="2" s="1"/>
  <c r="BD25" i="2"/>
  <c r="AZ26" i="2"/>
  <c r="BA27" i="2"/>
  <c r="BG51" i="2" l="1" a="1"/>
  <c r="BG51" i="2" s="1"/>
  <c r="BH50" i="2"/>
  <c r="BD26" i="2"/>
  <c r="AZ27" i="2"/>
  <c r="BA28" i="2"/>
  <c r="BD27" i="2" l="1"/>
  <c r="BA29" i="2"/>
  <c r="AZ28" i="2"/>
  <c r="BD28" i="2" l="1"/>
  <c r="AZ29" i="2"/>
  <c r="BA30" i="2"/>
  <c r="BD29" i="2" l="1"/>
  <c r="BA31" i="2"/>
  <c r="AZ30" i="2"/>
  <c r="BD30" i="2" l="1"/>
  <c r="AZ31" i="2"/>
  <c r="BA32" i="2"/>
  <c r="BD31" i="2" l="1"/>
  <c r="BA33" i="2"/>
  <c r="AZ32" i="2"/>
  <c r="BD32" i="2" l="1"/>
  <c r="BA34" i="2"/>
  <c r="AZ33" i="2"/>
  <c r="BD33" i="2" l="1"/>
  <c r="BA35" i="2"/>
  <c r="AZ34" i="2"/>
  <c r="BD34" i="2" l="1"/>
  <c r="AZ35" i="2"/>
  <c r="BA36" i="2"/>
  <c r="BD35" i="2" l="1"/>
  <c r="AZ36" i="2"/>
  <c r="BA37" i="2"/>
  <c r="BD36" i="2" l="1"/>
  <c r="BA38" i="2"/>
  <c r="AZ37" i="2"/>
  <c r="BD37" i="2" l="1"/>
  <c r="BA39" i="2"/>
  <c r="AZ38" i="2"/>
  <c r="BD38" i="2" l="1"/>
  <c r="BA40" i="2"/>
  <c r="AZ39" i="2"/>
  <c r="BD39" i="2" l="1"/>
  <c r="BA41" i="2"/>
  <c r="AZ40" i="2"/>
  <c r="BD40" i="2" l="1"/>
  <c r="AZ41" i="2"/>
  <c r="BA42" i="2"/>
  <c r="BD41" i="2" l="1"/>
  <c r="BA43" i="2"/>
  <c r="AZ42" i="2"/>
  <c r="BD42" i="2" l="1"/>
  <c r="AZ43" i="2"/>
  <c r="BA44" i="2"/>
  <c r="BD43" i="2" l="1"/>
  <c r="BA45" i="2"/>
  <c r="AZ44" i="2"/>
  <c r="BD44" i="2" l="1"/>
  <c r="BA46" i="2"/>
  <c r="AZ45" i="2"/>
  <c r="BD45" i="2" l="1"/>
  <c r="AZ46" i="2"/>
  <c r="BA47" i="2"/>
  <c r="BD46" i="2" l="1"/>
  <c r="BA48" i="2"/>
  <c r="AZ47" i="2"/>
  <c r="BD47" i="2" l="1"/>
  <c r="AZ48" i="2"/>
  <c r="BA49" i="2"/>
  <c r="BD48" i="2" l="1"/>
  <c r="AZ49" i="2"/>
  <c r="BA50" i="2"/>
  <c r="BC49" i="2" l="1"/>
  <c r="BD49" i="2" s="1"/>
  <c r="BF21" i="2"/>
  <c r="AZ50" i="2"/>
  <c r="BC50" i="2" l="1"/>
  <c r="BD50" i="2" s="1"/>
  <c r="BD52" i="2" s="1"/>
  <c r="BE21" i="2"/>
  <c r="BF22" i="2"/>
  <c r="BH21" i="2" l="1"/>
  <c r="BI21" i="2" s="1"/>
  <c r="BE22" i="2"/>
  <c r="BF23" i="2"/>
  <c r="BH22" i="2" l="1"/>
  <c r="BI22" i="2" s="1"/>
  <c r="BF24" i="2"/>
  <c r="BE23" i="2"/>
  <c r="BI23" i="2" l="1"/>
  <c r="BF25" i="2"/>
  <c r="BE24" i="2"/>
  <c r="BI24" i="2" l="1"/>
  <c r="BE25" i="2"/>
  <c r="BF26" i="2"/>
  <c r="BI25" i="2" l="1"/>
  <c r="BE26" i="2"/>
  <c r="BF27" i="2"/>
  <c r="BI26" i="2" l="1"/>
  <c r="BF28" i="2"/>
  <c r="BE27" i="2"/>
  <c r="BI27" i="2" l="1"/>
  <c r="BE28" i="2"/>
  <c r="BF29" i="2"/>
  <c r="BI28" i="2" l="1"/>
  <c r="BE29" i="2"/>
  <c r="BF30" i="2"/>
  <c r="BI29" i="2" l="1"/>
  <c r="BF31" i="2"/>
  <c r="BE30" i="2"/>
  <c r="BI30" i="2" l="1"/>
  <c r="BF32" i="2"/>
  <c r="BE31" i="2"/>
  <c r="BI31" i="2" l="1"/>
  <c r="BF33" i="2"/>
  <c r="BE32" i="2"/>
  <c r="BI32" i="2" l="1"/>
  <c r="BF34" i="2"/>
  <c r="BE33" i="2"/>
  <c r="BI33" i="2" l="1"/>
  <c r="BE34" i="2"/>
  <c r="BF35" i="2"/>
  <c r="BI34" i="2" l="1"/>
  <c r="BE35" i="2"/>
  <c r="BF36" i="2"/>
  <c r="BI35" i="2" l="1"/>
  <c r="BE36" i="2"/>
  <c r="BF37" i="2"/>
  <c r="BI36" i="2" l="1"/>
  <c r="BE37" i="2"/>
  <c r="BF38" i="2"/>
  <c r="BI37" i="2" l="1"/>
  <c r="BE38" i="2"/>
  <c r="BF39" i="2"/>
  <c r="BI38" i="2" l="1"/>
  <c r="BF40" i="2"/>
  <c r="BE39" i="2"/>
  <c r="BI39" i="2" l="1"/>
  <c r="BE40" i="2"/>
  <c r="BF41" i="2"/>
  <c r="BI40" i="2" l="1"/>
  <c r="BE41" i="2"/>
  <c r="BF42" i="2"/>
  <c r="BI41" i="2" l="1"/>
  <c r="BF43" i="2"/>
  <c r="BE42" i="2"/>
  <c r="BI42" i="2" l="1"/>
  <c r="BF44" i="2"/>
  <c r="BE43" i="2"/>
  <c r="BI43" i="2" l="1"/>
  <c r="BE44" i="2"/>
  <c r="BF45" i="2"/>
  <c r="BI44" i="2" l="1"/>
  <c r="BF46" i="2"/>
  <c r="BE45" i="2"/>
  <c r="BI45" i="2" l="1"/>
  <c r="BE46" i="2"/>
  <c r="BF47" i="2"/>
  <c r="BI46" i="2" l="1"/>
  <c r="BF48" i="2"/>
  <c r="BE47" i="2"/>
  <c r="BI47" i="2" l="1"/>
  <c r="BE48" i="2"/>
  <c r="BF49" i="2"/>
  <c r="BI48" i="2" l="1"/>
  <c r="BF50" i="2"/>
  <c r="BE49" i="2"/>
  <c r="BI49" i="2" l="1"/>
  <c r="BE50" i="2"/>
  <c r="BF51" i="2"/>
  <c r="BE51" i="2" l="1"/>
  <c r="BI50" i="2" l="1"/>
  <c r="BH51" i="2" l="1"/>
  <c r="BI51" i="2" s="1"/>
  <c r="BI52" i="2" s="1"/>
  <c r="F32" i="2"/>
  <c r="F31" i="2"/>
  <c r="F24" i="2"/>
  <c r="F23" i="2"/>
  <c r="F22" i="2"/>
  <c r="F26" i="2"/>
  <c r="F30" i="2"/>
  <c r="F29" i="2"/>
  <c r="F25" i="2"/>
  <c r="F28" i="2"/>
  <c r="F27" i="2"/>
  <c r="F21" i="2" l="1"/>
  <c r="F33" i="2" l="1"/>
  <c r="F35" i="2" l="1"/>
  <c r="F34" i="2"/>
  <c r="F36" i="2" l="1"/>
  <c r="F37" i="2"/>
  <c r="F39" i="2" l="1"/>
  <c r="F38" i="2"/>
  <c r="F41" i="2" l="1"/>
  <c r="F40" i="2"/>
  <c r="F42" i="2" l="1"/>
  <c r="F43" i="2" l="1"/>
  <c r="F44" i="2" l="1"/>
  <c r="F45" i="2" l="1"/>
  <c r="F46" i="2" l="1"/>
  <c r="F47" i="2" l="1"/>
  <c r="F48" i="2" l="1"/>
  <c r="F49" i="2" l="1"/>
  <c r="F50" i="2" l="1"/>
  <c r="F51" i="2" l="1"/>
  <c r="AA58" i="2" l="1"/>
  <c r="AA59" i="2"/>
  <c r="F52" i="2"/>
  <c r="BF54" i="2" s="1"/>
  <c r="BE54" i="2" s="1"/>
  <c r="AB56" i="2"/>
  <c r="AB55" i="2"/>
  <c r="AC55" i="2" s="1"/>
  <c r="AA56" i="2"/>
  <c r="AC56" i="2" l="1"/>
  <c r="Y8" i="3"/>
  <c r="W14" i="3" s="1"/>
  <c r="Y14" i="3" s="1"/>
  <c r="W19" i="3" l="1"/>
  <c r="W23" i="3" s="1"/>
  <c r="W25" i="3" s="1"/>
  <c r="V15" i="3"/>
  <c r="Y19" i="3" l="1"/>
  <c r="Y23" i="3" l="1"/>
  <c r="W27" i="3" l="1"/>
  <c r="AQ55" i="2" s="1"/>
  <c r="Y25" i="3"/>
  <c r="W32" i="3" s="1"/>
  <c r="W34" i="3"/>
  <c r="Y27" i="3" l="1"/>
  <c r="BF55" i="2" s="1"/>
  <c r="BG56" i="2" s="1"/>
  <c r="W30" i="3"/>
  <c r="Y30" i="3" l="1"/>
  <c r="BE55" i="2" l="1"/>
  <c r="BE56" i="2" s="1"/>
  <c r="BF56" i="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<sst xmlns="http://schemas.openxmlformats.org/spreadsheetml/2006/main" count="338" uniqueCount="201">
  <si>
    <t>Lundi</t>
  </si>
  <si>
    <t>Mardi</t>
  </si>
  <si>
    <t>Mercredi</t>
  </si>
  <si>
    <t>Jeudi</t>
  </si>
  <si>
    <t>Vendredi</t>
  </si>
  <si>
    <t>Toussaint</t>
  </si>
  <si>
    <t>Noël</t>
  </si>
  <si>
    <t>Nom de l'agent :</t>
  </si>
  <si>
    <t xml:space="preserve">Prénom de l'agent : </t>
  </si>
  <si>
    <t xml:space="preserve">Service : </t>
  </si>
  <si>
    <t>JANVIER</t>
  </si>
  <si>
    <t>FEVRIER</t>
  </si>
  <si>
    <t>MARS</t>
  </si>
  <si>
    <t>AVRIL</t>
  </si>
  <si>
    <t>MAI</t>
  </si>
  <si>
    <t>JUIN</t>
  </si>
  <si>
    <t>JUILLET</t>
  </si>
  <si>
    <t>AOUT</t>
  </si>
  <si>
    <t>SEPTEMBRE</t>
  </si>
  <si>
    <t>OCTOBRE</t>
  </si>
  <si>
    <t>NOVEMBRE</t>
  </si>
  <si>
    <t>DECEMBRE</t>
  </si>
  <si>
    <t>CA: congés annuels</t>
  </si>
  <si>
    <t>lundi</t>
  </si>
  <si>
    <t>mardi</t>
  </si>
  <si>
    <t>mercredi</t>
  </si>
  <si>
    <t>jeudi</t>
  </si>
  <si>
    <t>vendredi</t>
  </si>
  <si>
    <t>Jour de l'an</t>
  </si>
  <si>
    <t>Lundi de Pâques</t>
  </si>
  <si>
    <t>Fête du Travail</t>
  </si>
  <si>
    <t>Victoire 1945</t>
  </si>
  <si>
    <t>Ascension</t>
  </si>
  <si>
    <t>Lundi de Pentecôte</t>
  </si>
  <si>
    <t>Fête nationale</t>
  </si>
  <si>
    <t>Assomption</t>
  </si>
  <si>
    <t>Armistice 1918</t>
  </si>
  <si>
    <t>Date de début</t>
  </si>
  <si>
    <t>Date de fin</t>
  </si>
  <si>
    <t>en heures/minutes</t>
  </si>
  <si>
    <r>
      <rPr>
        <b/>
        <sz val="12"/>
        <color theme="1"/>
        <rFont val="Calibri"/>
        <family val="2"/>
        <scheme val="minor"/>
      </rPr>
      <t>/35ème</t>
    </r>
    <r>
      <rPr>
        <sz val="11"/>
        <color theme="1"/>
        <rFont val="Calibri"/>
        <family val="2"/>
        <scheme val="minor"/>
      </rPr>
      <t xml:space="preserve"> tout au long de l'année.</t>
    </r>
  </si>
  <si>
    <t>en heures/minutes.</t>
  </si>
  <si>
    <t>Calcul de la Durée Hebdomadaire Annualisée (DHA)</t>
  </si>
  <si>
    <r>
      <t xml:space="preserve">jours de congés annuels  correspondant à 5 fois ses obligations hebdomadaires de service, auxquels pourront s'ajouter </t>
    </r>
    <r>
      <rPr>
        <b/>
        <sz val="11"/>
        <color theme="1"/>
        <rFont val="Calibri"/>
        <family val="2"/>
        <scheme val="minor"/>
      </rPr>
      <t>1 ou 2 jours de congé de fractionnement s'il remplit les conditions.</t>
    </r>
  </si>
  <si>
    <t>heures (en 100ième) soit :</t>
  </si>
  <si>
    <t>Total heures en heures/min</t>
  </si>
  <si>
    <t>non rémunérées au titre de la participation à la journée de solidarité.</t>
  </si>
  <si>
    <t>Vacances de la Toussaint</t>
  </si>
  <si>
    <t>Vacances d'hiver</t>
  </si>
  <si>
    <t>Vacances de printemps</t>
  </si>
  <si>
    <t>Vacances d'été</t>
  </si>
  <si>
    <t>Vacances scolaires</t>
  </si>
  <si>
    <t>en heures/minutes dont :</t>
  </si>
  <si>
    <t>Nombre de semaines</t>
  </si>
  <si>
    <t>Date de
fin</t>
  </si>
  <si>
    <t>Nombre de jours de congés annuels</t>
  </si>
  <si>
    <t>Nombre de jours fériés</t>
  </si>
  <si>
    <t>Total jours théoriques à travailler</t>
  </si>
  <si>
    <t>heures</t>
  </si>
  <si>
    <t>Total jours non travaillés décomptés</t>
  </si>
  <si>
    <t>Jours fériés</t>
  </si>
  <si>
    <t>Nombre de samedis-dimanches</t>
  </si>
  <si>
    <t>Décompte des jours non travaillés en référence à un agent à temps complet</t>
  </si>
  <si>
    <t>Nombre de jours calendaires :</t>
  </si>
  <si>
    <t>Nombre de jours calendaires</t>
  </si>
  <si>
    <t>Le temps de travail effectif de l'agent sur la période est de :</t>
  </si>
  <si>
    <t>Le temps de travail effectif pour un temps complet sur la période est de :</t>
  </si>
  <si>
    <t>La matrice suivante fait la synthèse des éléments calculés précédemment et calcule le temps de travail à rémunérer sur la période (année entière ou non si l'agent n'est pas présent toute l'année).
Ce temps de travail à rémunérer permettra le calcul de la Durée Hebdomadaire Annualisée.</t>
  </si>
  <si>
    <t>La matrice suivante sert à déterminer la base de calcul de l'annualisation. 
Elle sert à calculer le temps de travail d'un agent qui serait à temps complet sur la période considérée.</t>
  </si>
  <si>
    <t xml:space="preserve">   NOTICE D'UTILISATION DU CALCULATEUR 
   ANNUALISATION DU CDG 35</t>
  </si>
  <si>
    <t>Le calcul des droits à congés prend en compte deux éléments variables calculés précédemment :
-le nombre de jours de présence de l'agent sur l'année.
-le nombre de jours travaillés par semaine/obligation hebdomadaire de service.</t>
  </si>
  <si>
    <r>
      <rPr>
        <b/>
        <sz val="16"/>
        <color rgb="FF7030A0"/>
        <rFont val="Calibri"/>
        <family val="2"/>
        <scheme val="minor"/>
      </rPr>
      <t xml:space="preserve">2) </t>
    </r>
    <r>
      <rPr>
        <b/>
        <u/>
        <sz val="16"/>
        <color rgb="FF7030A0"/>
        <rFont val="Calibri"/>
        <family val="2"/>
        <scheme val="minor"/>
      </rPr>
      <t xml:space="preserve">Consignes pour l'onglet "PLANNING ANNUEL" </t>
    </r>
    <r>
      <rPr>
        <b/>
        <sz val="16"/>
        <color rgb="FF7030A0"/>
        <rFont val="Calibri"/>
        <family val="2"/>
        <scheme val="minor"/>
      </rPr>
      <t>:</t>
    </r>
  </si>
  <si>
    <t xml:space="preserve">FR: jours de fractionnement. </t>
  </si>
  <si>
    <r>
      <t xml:space="preserve">Temps de travail </t>
    </r>
    <r>
      <rPr>
        <b/>
        <u/>
        <sz val="10"/>
        <rFont val="Calibri"/>
        <family val="2"/>
        <scheme val="minor"/>
      </rPr>
      <t xml:space="preserve">planifié </t>
    </r>
    <r>
      <rPr>
        <b/>
        <sz val="10"/>
        <rFont val="Calibri"/>
        <family val="2"/>
        <scheme val="minor"/>
      </rPr>
      <t>:</t>
    </r>
  </si>
  <si>
    <t>Férié</t>
  </si>
  <si>
    <t xml:space="preserve">Solde d'heures constaté : </t>
  </si>
  <si>
    <t>H. min</t>
  </si>
  <si>
    <t>Cent.d'h</t>
  </si>
  <si>
    <t>L'agent devra effectuer :</t>
  </si>
  <si>
    <t>La délibération créant le poste prévoira un temps de travail hebdomadaire annualisé de :</t>
  </si>
  <si>
    <t>La rémunération sera fixée à :</t>
  </si>
  <si>
    <t>L'agent a le droit à :</t>
  </si>
  <si>
    <t>La journée de solidarité vaut :
(DHA/35h)*7h . Journée non rémunérée à ajouter aux heures à réaliser</t>
  </si>
  <si>
    <t>Présence de l'agent sur l'année civile</t>
  </si>
  <si>
    <t>Samedi</t>
  </si>
  <si>
    <t>Dimanche</t>
  </si>
  <si>
    <t>samedi</t>
  </si>
  <si>
    <t>dimanche</t>
  </si>
  <si>
    <t>Période de présence de l'agent sur l'année civile - durée contrat</t>
  </si>
  <si>
    <t>Nb de jours de réduction de temps de travail pour sujétion spécifique</t>
  </si>
  <si>
    <t>en gris foncé : week-end</t>
  </si>
  <si>
    <t>Vacances de Noël N-1</t>
  </si>
  <si>
    <t>Acquis</t>
  </si>
  <si>
    <t>Posés</t>
  </si>
  <si>
    <t>Solde</t>
  </si>
  <si>
    <t>Détermination du temps de travail effectif de l'agent sur la période</t>
  </si>
  <si>
    <t>Temps de travail effectif de l'agent sur la période :</t>
  </si>
  <si>
    <t>Jour(s) de réduction pour sujétion spécifique :</t>
  </si>
  <si>
    <t>Base de calcul de l'annualisation d'un agent à temps complet sur cette période</t>
  </si>
  <si>
    <t>Jour(s) fériés forfaitaires à déduire des heures à faire :</t>
  </si>
  <si>
    <t>Congés acquis sur la période à déduire :</t>
  </si>
  <si>
    <t>h</t>
  </si>
  <si>
    <t>Vacances de Noël N</t>
  </si>
  <si>
    <t>Code</t>
  </si>
  <si>
    <t>M</t>
  </si>
  <si>
    <t>AM</t>
  </si>
  <si>
    <t>N</t>
  </si>
  <si>
    <t>J</t>
  </si>
  <si>
    <t>Matin</t>
  </si>
  <si>
    <t>Après-midi</t>
  </si>
  <si>
    <t>Nuit</t>
  </si>
  <si>
    <t>Jour</t>
  </si>
  <si>
    <t>Description horaire</t>
  </si>
  <si>
    <t>Début plage 1</t>
  </si>
  <si>
    <t>Fin plage 1</t>
  </si>
  <si>
    <t>Début plage 2</t>
  </si>
  <si>
    <t>Fin plage 2</t>
  </si>
  <si>
    <t>Détermination des modèles horaires</t>
  </si>
  <si>
    <t>Nb semaines</t>
  </si>
  <si>
    <t>N°</t>
  </si>
  <si>
    <t>Total h/ sem</t>
  </si>
  <si>
    <t>Nb d'h sur période</t>
  </si>
  <si>
    <t>RH</t>
  </si>
  <si>
    <t>Nb jours travaillés</t>
  </si>
  <si>
    <t>Val. Moy journée</t>
  </si>
  <si>
    <t>Roulement 1</t>
  </si>
  <si>
    <t>Durée</t>
  </si>
  <si>
    <t>Roulement 2</t>
  </si>
  <si>
    <t>Roulement 3</t>
  </si>
  <si>
    <t>Roulement 4</t>
  </si>
  <si>
    <t>Roulement 5</t>
  </si>
  <si>
    <t>Roulement 6</t>
  </si>
  <si>
    <t>Roulement 7</t>
  </si>
  <si>
    <t>Roulement 8</t>
  </si>
  <si>
    <t>Roulement 9</t>
  </si>
  <si>
    <t>Roulement 10</t>
  </si>
  <si>
    <t>Congés annuels</t>
  </si>
  <si>
    <t>Congés de fractionnement</t>
  </si>
  <si>
    <t>F</t>
  </si>
  <si>
    <t>RF</t>
  </si>
  <si>
    <t>Récup férié</t>
  </si>
  <si>
    <t>CA</t>
  </si>
  <si>
    <t>FR</t>
  </si>
  <si>
    <t>TP</t>
  </si>
  <si>
    <t>Temps partiel</t>
  </si>
  <si>
    <t>Congé annuel</t>
  </si>
  <si>
    <t>Fractionnement</t>
  </si>
  <si>
    <t>Repos hebdo</t>
  </si>
  <si>
    <t>CP</t>
  </si>
  <si>
    <t>Coupure</t>
  </si>
  <si>
    <t>RTT</t>
  </si>
  <si>
    <t>Détermination du cycle de travail</t>
  </si>
  <si>
    <t>-</t>
  </si>
  <si>
    <t>=</t>
  </si>
  <si>
    <t>Total heures du cycle de travail sur la période :</t>
  </si>
  <si>
    <t>en jaune foncé : jours fériés légaux</t>
  </si>
  <si>
    <t>en jaune clair : vacances scolaires</t>
  </si>
  <si>
    <t>Date du premier jour d'application du cycle</t>
  </si>
  <si>
    <t>Démarrage du cycle</t>
  </si>
  <si>
    <t>Choisir le numéro de semaine du cycle et sa date de démarrage</t>
  </si>
  <si>
    <t>RTT: Réduction du temps de travail</t>
  </si>
  <si>
    <t>RC</t>
  </si>
  <si>
    <t>Récupération</t>
  </si>
  <si>
    <t>Moyenne de jours travaillés par semaine</t>
  </si>
  <si>
    <t>semaine</t>
  </si>
  <si>
    <t>arrondi légal à :
x (1600/1596)</t>
  </si>
  <si>
    <t>arrondi légal à :
x(1600/1596)</t>
  </si>
  <si>
    <t>Dans ce cas, 1 jour travaillé =</t>
  </si>
  <si>
    <r>
      <rPr>
        <b/>
        <sz val="16"/>
        <color theme="9" tint="-0.249977111117893"/>
        <rFont val="Calibri"/>
        <family val="2"/>
        <scheme val="minor"/>
      </rPr>
      <t xml:space="preserve">1) </t>
    </r>
    <r>
      <rPr>
        <b/>
        <u/>
        <sz val="16"/>
        <color theme="9" tint="-0.249977111117893"/>
        <rFont val="Calibri"/>
        <family val="2"/>
        <scheme val="minor"/>
      </rPr>
      <t xml:space="preserve">Consignes pour l'onglet "CALCUL ANNUALISATION FORFAIT" </t>
    </r>
    <r>
      <rPr>
        <b/>
        <sz val="16"/>
        <color theme="9" tint="-0.249977111117893"/>
        <rFont val="Calibri"/>
        <family val="2"/>
        <scheme val="minor"/>
      </rPr>
      <t>:</t>
    </r>
  </si>
  <si>
    <t>CALCULATEUR 
ANNUALISATION DU CDG 35
Année civile</t>
  </si>
  <si>
    <t>Saisir dans les cases jaunes les dates de présence de l'agent sur l'année civile (dates de contrat). Ces données permettent :
-Le calcul du temps temps de travail annualisé.
-Le calcul du nombre de jours de contrat pour le calcul du droit à congés annuels.
-De distinguer les jours de non présence (NP) de l'agent sur son planning annuel.</t>
  </si>
  <si>
    <t xml:space="preserve">Dans le cadre d'un décompte de type forfaitaire de l'annualisation, en fonction du nombre de jours de présence de l'agent, l'outil va calculer :
-Un nombre de samedi-dimanche forfaitaire sur la période (104 pour un agent présent toute l'année)
-Le nombre de congés annuels (25 pour un agent temps complet travaillant (5j/semaine et présent toute l'année)
Si l'agent n'est pas présent toute l'année, modifier si nécessaire le nombre forfaitaire de jours fériés (à défaut positionné à 8 jours fériés pour un agent présent toute l'année).
En cas de sujétion particulière (pénibilité au travail), saisissez le nombre de jours de réduction de temps de travail pour sujétion particulière (en cohérence avec la période de présence de l'agent).
L'outil calcul automatiquement la durée normale forfaitaire d'activité annuelle pour un agent à temps complet sur la période. Cette durée est arrondie en appliquant le coefficient X (1600h/1596h). 
</t>
  </si>
  <si>
    <r>
      <t xml:space="preserve">Saisir dans les cases colorées : les codes horaires (qui seront positionnés sur le planning), la description de l'horaire et les heures de début et de fin pour chaque plage de travail de l'agent (matin et après-midi).
Les heures doivent être  </t>
    </r>
    <r>
      <rPr>
        <b/>
        <u/>
        <sz val="11"/>
        <rFont val="Calibri"/>
        <family val="2"/>
        <scheme val="minor"/>
      </rPr>
      <t>impérativement</t>
    </r>
    <r>
      <rPr>
        <sz val="11"/>
        <rFont val="Calibri"/>
        <family val="2"/>
        <scheme val="minor"/>
      </rPr>
      <t xml:space="preserve"> écrites au format H:MM (ex : 9:00).
Les couleurs qui seront appliquées dans le planning sont celles qui sont pré-indiquées dans le modèle (Jaune, vert, bleu, violet, orange et rose). Vous pouvez changer les lettres des codes horaires.
Ces modèles horaires permettront de :
-Alimenter le cycle de travail de l'agent.
-Alimenter automatiquement le planning annuel de l'agent.
</t>
    </r>
  </si>
  <si>
    <t>La matrice suivante sert à déterminer le cycle de travail de l'agent et à alimenter son planning annuel.</t>
  </si>
  <si>
    <t>Saisir les codes horaires dans la matrice et composer le planning type de l'agent sur une ou plusieurs semaines (maximum 10 semaines possibles dans cette matrice). 
Chaque cellule de la semaine doit être complétée : 
-si l'agent est en repos hebdomadaire : saisir RH
-si l'agent est en repos temps partiel : saisir TP
-si l'agent est en temps de récupération (après une Nuit par exemple) : saisir RC
Saisir le nombre d'occurrences sur la période pour chaque semaine du cyle. 
Le total du nombre de semaines doit être égal au total au nombre de semaines de la période de présence de l'agent sur l'année civile (en haut de la feuille excel partie jaune).
A noter, une année complète (365 jours) est égale à :
-52,2 semaines si l'agent travaille 5 jours par semaine
-52,25 semaines si l'agent travaille 4 jours par semaine
-52,33 semaines si l'agent travaille 3 jours par semaine
-...</t>
  </si>
  <si>
    <t>L'agent bénéficie de jours RTT :</t>
  </si>
  <si>
    <t>La matrice suivante sert à déterminer le temps de travail effectif de l'agent sur la période.</t>
  </si>
  <si>
    <t>Le nombre d'heures de la journée de solidarité n'est pas proratisé au nombre de jours de présence de l'agent sur l'année, comme le prévoit la réglementation.</t>
  </si>
  <si>
    <t>Cycle</t>
  </si>
  <si>
    <t>Horaire</t>
  </si>
  <si>
    <t>Temps</t>
  </si>
  <si>
    <r>
      <rPr>
        <u/>
        <sz val="11"/>
        <color theme="1"/>
        <rFont val="Calibri"/>
        <family val="2"/>
        <scheme val="minor"/>
      </rPr>
      <t>Consignes générales d'utilisation</t>
    </r>
    <r>
      <rPr>
        <sz val="11"/>
        <color theme="1"/>
        <rFont val="Calibri"/>
        <family val="2"/>
        <scheme val="minor"/>
      </rPr>
      <t xml:space="preserve"> : 
-Les cellules colorées dans l'onglet "PLANNING ANNUEL " sont modifiables. 
-Les cellules des colonnes "cycle", "horaire", "temps" ne sont pas vérouillées, vous pouvez donc écraser les formules automatiques si besoin.
-Il faut toujours saisir le nombre d'heures sous format H:MM (ex : 6:00) et non pas en centièmes d'heures.</t>
    </r>
  </si>
  <si>
    <t>NOTICE D'UTILISATION DU CALCULATEUR 
ANNUALISATION EN ANNEE CIVILE 
DU CDG 35</t>
  </si>
  <si>
    <t>PLANNING DE L'ANNEE :</t>
  </si>
  <si>
    <t>Le choix de l'année :
La sélection de l'année alimente automatiquement les dates et le nom des jours de la semaine dans le calendrier.</t>
  </si>
  <si>
    <t>Choix du démarrage du cycle sur le planning de l'agent :
Pour alimenter automatique le planning de l'agent avec le planning type défini dans l'onglet 2-CALCUL ANNUALISATION FORFAIT, vous devez :
-Choisir le numéro de semaine du cycle avec laquelle vous souhaitez initier le planning de l'agent.
-Choisir la date du premier jour d'application du cycle, il faut idéalement que cette date corresponde au premier jour de présence de l'agent dans l'année civile.</t>
  </si>
  <si>
    <t>La modification du planning :
L'alimentation automatique des codes horaires et des temps correspondant se fait à partir des modèles horaires et du cycle de travail que vous avez défini dans la feuille 2-CALCUL ANNUALISATION FORFAIT .
Si vous souhaitez modifier un code horaire e/ou un temps réalisé, vous devez les inscrire manuellement sur le planning en écrasant les formules automatiques.
Le format de saisie des heures à respecter est H:MM. 
Pour que le cycle continue de se dérouler correctement sur le reste du planning, modifiez le code horaire sans modifier le numéro de semaine du cycle.</t>
  </si>
  <si>
    <t xml:space="preserve">La saisie des jours de congés :
-La saisie des congés annuels "CA" sur le planning doit être réalisée manuellement sur le planning en écrasant les formules automatiques.
-Si l'agent rempli les conditions d'acquisition, la saisie des congés de fractionnement "FR" sur le planning doit être réalisée manuellement sur le planning en écrasant les formules automatiques. </t>
  </si>
  <si>
    <t>Dans l'exemple ci-dessous, l'écart est dû :
-A l'arrondi légal sur la cible de temps de travail annuel (de 1596h à 1600h =4h)
-Aux deux jours fériés supplémentaires qui tombent sur un jours ouvrés en 2025 (10 jours fériés au lieu de 8 jours forfaitaires = différence de 14h)</t>
  </si>
  <si>
    <r>
      <rPr>
        <u/>
        <sz val="11"/>
        <color theme="1"/>
        <rFont val="Calibri"/>
        <family val="2"/>
        <scheme val="minor"/>
      </rPr>
      <t>A noter :</t>
    </r>
    <r>
      <rPr>
        <sz val="11"/>
        <color theme="1"/>
        <rFont val="Calibri"/>
        <family val="2"/>
        <scheme val="minor"/>
      </rPr>
      <t xml:space="preserve"> la journée de solidarité (7h à réaliser pour un agent à temps complet) doit être ajoutée manuellement sur le planning selon les modalités de réalisation fixée au sein de la collectivité.</t>
    </r>
  </si>
  <si>
    <r>
      <rPr>
        <u/>
        <sz val="11"/>
        <color theme="1"/>
        <rFont val="Calibri"/>
        <family val="2"/>
        <scheme val="minor"/>
      </rPr>
      <t>Consignes générales d'utilisation</t>
    </r>
    <r>
      <rPr>
        <sz val="11"/>
        <color theme="1"/>
        <rFont val="Calibri"/>
        <family val="2"/>
        <scheme val="minor"/>
      </rPr>
      <t xml:space="preserve"> : Les cellules colorées dans l'onglet "CALCUL ANNUALISATION FORFAIT" sont modifiables.</t>
    </r>
  </si>
  <si>
    <t>Fériés "F" posés sur planning</t>
  </si>
  <si>
    <t>Repos fériés "RF" posés sur planning</t>
  </si>
  <si>
    <t xml:space="preserve">Le total des heures du cycle sur la période est reporté automatiquement depuis la matrice précédente.
Le cas échéant, saisissez dans cette case violette le nombre de jours de RTT dont bénéficie l'agent sur la période (pensez à proratiser si l'agent n'est pas présent toute l'année).
Le nombre de jours fériés est proratisés automatiquement en fonction du nombre de jours moyens travaillés par semaine.
Le nombre de congés est calculé automatiquement en fonction du nombre de jours de présence de l'agent sur l'année et en fonction du nombre de jours travaillés en moyenne sur la semaine.
Le cas échéant, saisir manuellement de nombre de jours de réduction de temps travail pour sujétion particulière liée à la pénibilité du poste.
L'outil calcul automatiquement le temps de travail effectif de l'agent sur la période. Cette durée est arrondie en appliquant le coefficient légal X (1600h/1596h). </t>
  </si>
  <si>
    <r>
      <t>En bas à droite du planning, il y a un solde calculé qui fait la différence entre le temps annuel à réaliser par l'agent</t>
    </r>
    <r>
      <rPr>
        <sz val="12"/>
        <color theme="1"/>
        <rFont val="Calibri"/>
        <family val="2"/>
        <scheme val="minor"/>
      </rPr>
      <t xml:space="preserve"> (cible du temps de travail annuel + Journée de solidarité - les heures de congés de fractionnement acquis) </t>
    </r>
    <r>
      <rPr>
        <b/>
        <sz val="12"/>
        <color theme="1"/>
        <rFont val="Calibri"/>
        <family val="2"/>
        <scheme val="minor"/>
      </rPr>
      <t>et le temps qui a été prévu sur le planning de l'agent.</t>
    </r>
  </si>
  <si>
    <t>La matrice suivante sert à déterminer les paramètres liés à la présence de l'agent sur l'année civile. Ce sont les paramètres variables qui vont permettre de calculer le temps de travail de l'agent, ses droits à congés et également permetttre l'alimentation automatique de son planning annuel.</t>
  </si>
  <si>
    <t xml:space="preserve">Saisir manuellement les dates des jours fériés et des vacances civiles :
-Saisir les jours fériés permet d'afficher en jaune foncé les dates de jours fériés dans le planning.
Si l'agent ne travaille pas le jour férié vous devez remplacer le code horaire du cycle en saisissant le code "F" dans la cellule (écraser la formule automatique). Si l'agent travaille un jour férié et récupère son férié un autre jour vous pouvez saisir le code "RF" sur son planning.
-Saisir les dates de début et fin de vacances civiles permet l'affichage en jaune clair des dates de vacances civiles sur le planning. 
</t>
  </si>
  <si>
    <t>La matrice suivante sert à déterminer le planning type de l'agent sur le temps civile. Le planning type sert au calcul du temps de travail et à l'alimentation automatique du planning annuel.</t>
  </si>
  <si>
    <t>J2</t>
  </si>
  <si>
    <t>Jour 2</t>
  </si>
  <si>
    <t>Repos hebdomadaire "RH" posés sur planning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</si>
</sst>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h]:mm"/>
    <numFmt numFmtId="165" formatCode="h:mm;@"/>
    <numFmt numFmtId="166" formatCode="0.0"/>
    <numFmt numFmtId="167" formatCode="#,##0.00\ _€"/>
  </numFmts>
  <fonts count="45" x14ac:knownFonts="1">
    <font>
      <sz val="11"/>
      <color theme="1"/>
      <name val="Calibri"/>
      <family val="2"/>
      <scheme val="minor"/>
    </font>
    <font>
      <b/>
      <sz val="11"/>
      <color theme="1"/>
      <name val="Calibri"/>
      <family val="2"/>
      <scheme val="minor"/>
    </font>
    <font>
      <sz val="11"/>
      <name val="Calibri"/>
      <family val="2"/>
      <scheme val="minor"/>
    </font>
    <font>
      <sz val="10"/>
      <color theme="1"/>
      <name val="Calibri"/>
      <family val="2"/>
      <scheme val="minor"/>
    </font>
    <font>
      <b/>
      <sz val="10"/>
      <name val="Calibri"/>
      <family val="2"/>
      <scheme val="minor"/>
    </font>
    <font>
      <sz val="10"/>
      <name val="Calibri"/>
      <family val="2"/>
      <scheme val="minor"/>
    </font>
    <font>
      <b/>
      <sz val="10"/>
      <color theme="1"/>
      <name val="Calibri"/>
      <family val="2"/>
      <scheme val="minor"/>
    </font>
    <font>
      <b/>
      <sz val="12"/>
      <color theme="1"/>
      <name val="Calibri"/>
      <family val="2"/>
      <scheme val="minor"/>
    </font>
    <font>
      <b/>
      <sz val="16"/>
      <color theme="1"/>
      <name val="Calibri"/>
      <family val="2"/>
      <scheme val="minor"/>
    </font>
    <font>
      <b/>
      <sz val="11"/>
      <name val="Calibri"/>
      <family val="2"/>
      <scheme val="minor"/>
    </font>
    <font>
      <sz val="12"/>
      <color theme="1"/>
      <name val="Calibri"/>
      <family val="2"/>
      <scheme val="minor"/>
    </font>
    <font>
      <b/>
      <sz val="18"/>
      <color theme="1"/>
      <name val="Calibri"/>
      <family val="2"/>
      <scheme val="minor"/>
    </font>
    <font>
      <sz val="8"/>
      <name val="Calibri"/>
      <family val="2"/>
      <scheme val="minor"/>
    </font>
    <font>
      <b/>
      <sz val="28"/>
      <color theme="1"/>
      <name val="Calibri"/>
      <family val="2"/>
      <scheme val="minor"/>
    </font>
    <font>
      <u/>
      <sz val="11"/>
      <color theme="1"/>
      <name val="Calibri"/>
      <family val="2"/>
      <scheme val="minor"/>
    </font>
    <font>
      <b/>
      <sz val="11"/>
      <color theme="3" tint="-0.249977111117893"/>
      <name val="Calibri"/>
      <family val="2"/>
      <scheme val="minor"/>
    </font>
    <font>
      <b/>
      <sz val="11"/>
      <color theme="5" tint="-0.499984740745262"/>
      <name val="Calibri"/>
      <family val="2"/>
      <scheme val="minor"/>
    </font>
    <font>
      <b/>
      <sz val="11"/>
      <color theme="4" tint="-0.499984740745262"/>
      <name val="Calibri"/>
      <family val="2"/>
      <scheme val="minor"/>
    </font>
    <font>
      <b/>
      <sz val="12"/>
      <color theme="3" tint="-0.249977111117893"/>
      <name val="Calibri"/>
      <family val="2"/>
      <scheme val="minor"/>
    </font>
    <font>
      <b/>
      <sz val="12"/>
      <color theme="7" tint="-0.499984740745262"/>
      <name val="Calibri"/>
      <family val="2"/>
      <scheme val="minor"/>
    </font>
    <font>
      <b/>
      <sz val="12"/>
      <color theme="5" tint="-0.499984740745262"/>
      <name val="Calibri"/>
      <family val="2"/>
      <scheme val="minor"/>
    </font>
    <font>
      <b/>
      <sz val="12"/>
      <color theme="4" tint="-0.499984740745262"/>
      <name val="Calibri"/>
      <family val="2"/>
      <scheme val="minor"/>
    </font>
    <font>
      <b/>
      <sz val="12"/>
      <color theme="9" tint="-0.499984740745262"/>
      <name val="Calibri"/>
      <family val="2"/>
      <scheme val="minor"/>
    </font>
    <font>
      <sz val="11"/>
      <color theme="2" tint="-0.749992370372631"/>
      <name val="Calibri"/>
      <family val="2"/>
      <scheme val="minor"/>
    </font>
    <font>
      <b/>
      <sz val="12"/>
      <color rgb="FF261036"/>
      <name val="Calibri"/>
      <family val="2"/>
      <scheme val="minor"/>
    </font>
    <font>
      <i/>
      <sz val="11"/>
      <color theme="1"/>
      <name val="Calibri"/>
      <family val="2"/>
      <scheme val="minor"/>
    </font>
    <font>
      <b/>
      <sz val="12"/>
      <color theme="2" tint="-0.89999084444715716"/>
      <name val="Calibri"/>
      <family val="2"/>
      <scheme val="minor"/>
    </font>
    <font>
      <sz val="10"/>
      <color rgb="FFFF0000"/>
      <name val="Calibri"/>
      <family val="2"/>
      <scheme val="minor"/>
    </font>
    <font>
      <b/>
      <sz val="12"/>
      <color theme="2" tint="-0.749992370372631"/>
      <name val="Calibri"/>
      <family val="2"/>
      <scheme val="minor"/>
    </font>
    <font>
      <b/>
      <u/>
      <sz val="16"/>
      <color theme="9" tint="-0.249977111117893"/>
      <name val="Calibri"/>
      <family val="2"/>
      <scheme val="minor"/>
    </font>
    <font>
      <b/>
      <sz val="16"/>
      <color theme="9" tint="-0.249977111117893"/>
      <name val="Calibri"/>
      <family val="2"/>
      <scheme val="minor"/>
    </font>
    <font>
      <b/>
      <u/>
      <sz val="14"/>
      <color theme="9" tint="-0.249977111117893"/>
      <name val="Calibri"/>
      <family val="2"/>
      <scheme val="minor"/>
    </font>
    <font>
      <b/>
      <u/>
      <sz val="16"/>
      <color rgb="FF7030A0"/>
      <name val="Calibri"/>
      <family val="2"/>
      <scheme val="minor"/>
    </font>
    <font>
      <b/>
      <sz val="16"/>
      <color rgb="FF7030A0"/>
      <name val="Calibri"/>
      <family val="2"/>
      <scheme val="minor"/>
    </font>
    <font>
      <b/>
      <u/>
      <sz val="10"/>
      <name val="Calibri"/>
      <family val="2"/>
      <scheme val="minor"/>
    </font>
    <font>
      <b/>
      <sz val="26"/>
      <color theme="1"/>
      <name val="Calibri"/>
      <family val="2"/>
      <scheme val="minor"/>
    </font>
    <font>
      <i/>
      <sz val="10"/>
      <color theme="1"/>
      <name val="Calibri"/>
      <family val="2"/>
      <scheme val="minor"/>
    </font>
    <font>
      <sz val="8"/>
      <color theme="1"/>
      <name val="Calibri"/>
      <family val="2"/>
      <scheme val="minor"/>
    </font>
    <font>
      <b/>
      <i/>
      <sz val="11"/>
      <color theme="1"/>
      <name val="Calibri"/>
      <family val="2"/>
      <scheme val="minor"/>
    </font>
    <font>
      <sz val="11"/>
      <color rgb="FFFF0000"/>
      <name val="Calibri"/>
      <family val="2"/>
      <scheme val="minor"/>
    </font>
    <font>
      <b/>
      <sz val="8"/>
      <name val="Calibri"/>
      <family val="2"/>
      <scheme val="minor"/>
    </font>
    <font>
      <b/>
      <sz val="11"/>
      <color theme="9" tint="-0.499984740745262"/>
      <name val="Calibri"/>
      <family val="2"/>
      <scheme val="minor"/>
    </font>
    <font>
      <b/>
      <sz val="20"/>
      <color theme="1"/>
      <name val="Calibri"/>
      <family val="2"/>
      <scheme val="minor"/>
    </font>
    <font>
      <b/>
      <u/>
      <sz val="11"/>
      <name val="Calibri"/>
      <family val="2"/>
      <scheme val="minor"/>
    </font>
    <font>
      <b/>
      <sz val="12"/>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39997558519241921"/>
        <bgColor indexed="64"/>
      </patternFill>
    </fill>
    <fill>
      <patternFill patternType="solid">
        <fgColor theme="5" tint="0.79998168889431442"/>
        <bgColor indexed="64"/>
      </patternFill>
    </fill>
    <fill>
      <patternFill patternType="lightUp"/>
    </fill>
    <fill>
      <patternFill patternType="lightUp">
        <bgColor indexed="9"/>
      </patternFill>
    </fill>
    <fill>
      <patternFill patternType="solid">
        <fgColor rgb="FFFFFF00"/>
        <bgColor indexed="64"/>
      </patternFill>
    </fill>
    <fill>
      <patternFill patternType="solid">
        <fgColor rgb="FFF58B8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rgb="FFFED6FB"/>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rgb="FFC2A2FC"/>
        <bgColor indexed="64"/>
      </patternFill>
    </fill>
    <fill>
      <patternFill patternType="solid">
        <fgColor rgb="FFFF9999"/>
        <bgColor indexed="64"/>
      </patternFill>
    </fill>
    <fill>
      <patternFill patternType="solid">
        <fgColor theme="2"/>
        <bgColor indexed="64"/>
      </patternFill>
    </fill>
    <fill>
      <patternFill patternType="solid">
        <fgColor theme="8" tint="0.59999389629810485"/>
        <bgColor indexed="64"/>
      </patternFill>
    </fill>
    <fill>
      <patternFill patternType="solid">
        <fgColor rgb="FFE4CAFE"/>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FF99"/>
        <bgColor indexed="64"/>
      </patternFill>
    </fill>
    <fill>
      <patternFill patternType="solid">
        <fgColor theme="5" tint="0.59996337778862885"/>
        <bgColor indexed="64"/>
      </patternFill>
    </fill>
    <fill>
      <patternFill patternType="solid">
        <fgColor rgb="FFDAB0FA"/>
        <bgColor indexed="64"/>
      </patternFill>
    </fill>
    <fill>
      <patternFill patternType="solid">
        <fgColor rgb="FFA8E3FE"/>
        <bgColor indexed="64"/>
      </patternFill>
    </fill>
  </fills>
  <borders count="77">
    <border>
      <left/>
      <right/>
      <top/>
      <bottom/>
      <diagonal/>
    </border>
    <border>
      <left style="medium">
        <color indexed="64"/>
      </left>
      <right style="thin">
        <color auto="1"/>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diagonal/>
    </border>
    <border>
      <left style="medium">
        <color indexed="64"/>
      </left>
      <right style="thin">
        <color auto="1"/>
      </right>
      <top style="medium">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top/>
      <bottom style="double">
        <color indexed="64"/>
      </bottom>
      <diagonal/>
    </border>
    <border>
      <left/>
      <right style="double">
        <color indexed="64"/>
      </right>
      <top/>
      <bottom style="double">
        <color indexed="64"/>
      </bottom>
      <diagonal/>
    </border>
    <border>
      <left/>
      <right/>
      <top style="thin">
        <color auto="1"/>
      </top>
      <bottom style="thin">
        <color auto="1"/>
      </bottom>
      <diagonal/>
    </border>
    <border>
      <left style="thin">
        <color auto="1"/>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auto="1"/>
      </left>
      <right style="thin">
        <color auto="1"/>
      </right>
      <top style="medium">
        <color indexed="64"/>
      </top>
      <bottom style="thin">
        <color auto="1"/>
      </bottom>
      <diagonal/>
    </border>
    <border>
      <left/>
      <right style="thin">
        <color auto="1"/>
      </right>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thin">
        <color auto="1"/>
      </right>
      <top style="medium">
        <color indexed="64"/>
      </top>
      <bottom style="medium">
        <color indexed="64"/>
      </bottom>
      <diagonal/>
    </border>
    <border>
      <left/>
      <right style="thin">
        <color indexed="64"/>
      </right>
      <top style="thin">
        <color indexed="64"/>
      </top>
      <bottom style="thin">
        <color indexed="64"/>
      </bottom>
      <diagonal/>
    </border>
    <border>
      <left/>
      <right style="thin">
        <color auto="1"/>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medium">
        <color indexed="64"/>
      </right>
      <top/>
      <bottom/>
      <diagonal/>
    </border>
    <border>
      <left style="thin">
        <color auto="1"/>
      </left>
      <right style="medium">
        <color indexed="64"/>
      </right>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top/>
      <bottom/>
      <diagonal/>
    </border>
    <border>
      <left style="thin">
        <color auto="1"/>
      </left>
      <right style="thin">
        <color auto="1"/>
      </right>
      <top/>
      <bottom style="medium">
        <color indexed="64"/>
      </bottom>
      <diagonal/>
    </border>
    <border>
      <left style="thin">
        <color auto="1"/>
      </left>
      <right/>
      <top style="medium">
        <color indexed="64"/>
      </top>
      <bottom/>
      <diagonal/>
    </border>
    <border>
      <left/>
      <right style="thin">
        <color auto="1"/>
      </right>
      <top style="medium">
        <color indexed="64"/>
      </top>
      <bottom/>
      <diagonal/>
    </border>
    <border>
      <left/>
      <right style="thin">
        <color auto="1"/>
      </right>
      <top style="medium">
        <color indexed="64"/>
      </top>
      <bottom style="thin">
        <color auto="1"/>
      </bottom>
      <diagonal/>
    </border>
    <border>
      <left style="thin">
        <color auto="1"/>
      </left>
      <right/>
      <top style="thin">
        <color auto="1"/>
      </top>
      <bottom style="medium">
        <color indexed="64"/>
      </bottom>
      <diagonal/>
    </border>
    <border>
      <left/>
      <right style="thin">
        <color auto="1"/>
      </right>
      <top/>
      <bottom style="medium">
        <color indexed="64"/>
      </bottom>
      <diagonal/>
    </border>
    <border>
      <left style="thin">
        <color auto="1"/>
      </left>
      <right/>
      <top style="medium">
        <color indexed="64"/>
      </top>
      <bottom style="medium">
        <color indexed="64"/>
      </bottom>
      <diagonal/>
    </border>
    <border>
      <left style="mediumDashed">
        <color rgb="FFC2A2FC"/>
      </left>
      <right/>
      <top style="mediumDashed">
        <color rgb="FFC2A2FC"/>
      </top>
      <bottom style="mediumDashed">
        <color rgb="FFC2A2FC"/>
      </bottom>
      <diagonal/>
    </border>
    <border>
      <left/>
      <right style="mediumDashed">
        <color rgb="FFC2A2FC"/>
      </right>
      <top style="mediumDashed">
        <color rgb="FFC2A2FC"/>
      </top>
      <bottom style="mediumDashed">
        <color rgb="FFC2A2FC"/>
      </bottom>
      <diagonal/>
    </border>
    <border>
      <left/>
      <right style="mediumDashed">
        <color rgb="FFC2A2FC"/>
      </right>
      <top style="medium">
        <color indexed="64"/>
      </top>
      <bottom style="medium">
        <color indexed="64"/>
      </bottom>
      <diagonal/>
    </border>
    <border>
      <left style="double">
        <color indexed="64"/>
      </left>
      <right/>
      <top/>
      <bottom style="double">
        <color indexed="64"/>
      </bottom>
      <diagonal/>
    </border>
    <border>
      <left style="mediumDashed">
        <color rgb="FFC2A2FC"/>
      </left>
      <right style="mediumDashed">
        <color rgb="FFC2A2FC"/>
      </right>
      <top style="mediumDashed">
        <color rgb="FFC2A2FC"/>
      </top>
      <bottom style="mediumDashed">
        <color rgb="FFC2A2FC"/>
      </bottom>
      <diagonal/>
    </border>
    <border>
      <left style="thin">
        <color auto="1"/>
      </left>
      <right/>
      <top style="medium">
        <color indexed="64"/>
      </top>
      <bottom style="thin">
        <color auto="1"/>
      </bottom>
      <diagonal/>
    </border>
    <border>
      <left/>
      <right style="medium">
        <color indexed="64"/>
      </right>
      <top style="thin">
        <color auto="1"/>
      </top>
      <bottom style="medium">
        <color indexed="64"/>
      </bottom>
      <diagonal/>
    </border>
  </borders>
  <cellStyleXfs count="1">
    <xf numFmtId="0" fontId="0" fillId="0" borderId="0"/>
  </cellStyleXfs>
  <cellXfs count="502">
    <xf numFmtId="0" fontId="0" fillId="0" borderId="0" xfId="0"/>
    <xf numFmtId="0" fontId="0" fillId="0" borderId="2" xfId="0" applyBorder="1"/>
    <xf numFmtId="14" fontId="0" fillId="0" borderId="2" xfId="0" applyNumberFormat="1" applyBorder="1"/>
    <xf numFmtId="0" fontId="0" fillId="2" borderId="0" xfId="0" applyFill="1"/>
    <xf numFmtId="2" fontId="0" fillId="2" borderId="0" xfId="0" applyNumberFormat="1" applyFill="1" applyAlignment="1">
      <alignment horizontal="center"/>
    </xf>
    <xf numFmtId="0" fontId="0" fillId="0" borderId="0" xfId="0" applyAlignment="1">
      <alignment vertical="center"/>
    </xf>
    <xf numFmtId="0" fontId="0" fillId="2" borderId="0" xfId="0" applyFill="1" applyAlignment="1">
      <alignment vertical="center"/>
    </xf>
    <xf numFmtId="0" fontId="0" fillId="2" borderId="0" xfId="0" applyFill="1" applyAlignment="1">
      <alignment horizontal="left" wrapText="1"/>
    </xf>
    <xf numFmtId="0" fontId="0" fillId="2" borderId="0" xfId="0" applyFill="1" applyAlignment="1">
      <alignment horizontal="center" vertical="center" wrapText="1"/>
    </xf>
    <xf numFmtId="165" fontId="0" fillId="0" borderId="2" xfId="0" applyNumberFormat="1" applyBorder="1"/>
    <xf numFmtId="0" fontId="0" fillId="2" borderId="0" xfId="0" applyFill="1" applyAlignment="1">
      <alignment vertical="center" wrapText="1"/>
    </xf>
    <xf numFmtId="0" fontId="0" fillId="14" borderId="3" xfId="0" applyFill="1" applyBorder="1" applyProtection="1">
      <protection locked="0"/>
    </xf>
    <xf numFmtId="0" fontId="3" fillId="0" borderId="0" xfId="0" applyFont="1" applyAlignment="1">
      <alignment horizontal="left" vertical="center"/>
    </xf>
    <xf numFmtId="0" fontId="3" fillId="0" borderId="0" xfId="0" applyFont="1" applyAlignment="1">
      <alignment horizontal="left"/>
    </xf>
    <xf numFmtId="0" fontId="3" fillId="0" borderId="0" xfId="0" applyFont="1" applyAlignment="1">
      <alignment horizontal="center"/>
    </xf>
    <xf numFmtId="0" fontId="3" fillId="0" borderId="0" xfId="0" applyFont="1"/>
    <xf numFmtId="0" fontId="3" fillId="0" borderId="0" xfId="0" applyFont="1" applyAlignment="1">
      <alignment horizontal="center" vertical="center"/>
    </xf>
    <xf numFmtId="165" fontId="0" fillId="0" borderId="0" xfId="0" applyNumberFormat="1"/>
    <xf numFmtId="2" fontId="0" fillId="0" borderId="0" xfId="0" applyNumberFormat="1" applyAlignment="1">
      <alignment horizontal="center" vertical="center"/>
    </xf>
    <xf numFmtId="0" fontId="0" fillId="2" borderId="0" xfId="0" applyFill="1" applyAlignment="1">
      <alignment horizontal="center" vertical="center"/>
    </xf>
    <xf numFmtId="0" fontId="0" fillId="0" borderId="0" xfId="0" applyAlignment="1">
      <alignment vertical="top" wrapText="1"/>
    </xf>
    <xf numFmtId="0" fontId="15" fillId="0" borderId="0" xfId="0" applyFont="1" applyAlignment="1">
      <alignment vertical="top" wrapText="1"/>
    </xf>
    <xf numFmtId="0" fontId="17" fillId="0" borderId="0" xfId="0" applyFont="1" applyAlignment="1">
      <alignment vertical="top" wrapText="1"/>
    </xf>
    <xf numFmtId="0" fontId="16" fillId="0" borderId="0" xfId="0" applyFont="1" applyAlignment="1">
      <alignment vertical="top" wrapText="1"/>
    </xf>
    <xf numFmtId="0" fontId="0" fillId="0" borderId="0" xfId="0" applyAlignment="1">
      <alignment horizontal="left"/>
    </xf>
    <xf numFmtId="0" fontId="8" fillId="0" borderId="0" xfId="0" applyFont="1" applyAlignment="1">
      <alignment vertical="center" wrapText="1"/>
    </xf>
    <xf numFmtId="0" fontId="6" fillId="0" borderId="0" xfId="0" applyFont="1" applyAlignment="1">
      <alignment horizontal="left" vertical="center"/>
    </xf>
    <xf numFmtId="0" fontId="6" fillId="0" borderId="0" xfId="0" applyFont="1" applyAlignment="1">
      <alignment horizontal="left"/>
    </xf>
    <xf numFmtId="0" fontId="6" fillId="0" borderId="0" xfId="0" applyFont="1" applyAlignment="1">
      <alignment horizontal="center"/>
    </xf>
    <xf numFmtId="0" fontId="3" fillId="4" borderId="0" xfId="0" applyFont="1" applyFill="1" applyAlignment="1">
      <alignment horizontal="left" vertical="center"/>
    </xf>
    <xf numFmtId="1" fontId="0" fillId="0" borderId="0" xfId="0" applyNumberFormat="1" applyAlignment="1">
      <alignment horizontal="center"/>
    </xf>
    <xf numFmtId="0" fontId="3" fillId="0" borderId="0" xfId="0" applyFont="1" applyAlignment="1">
      <alignment horizontal="left" vertical="top" wrapText="1"/>
    </xf>
    <xf numFmtId="0" fontId="3" fillId="0" borderId="0" xfId="0" applyFont="1" applyAlignment="1">
      <alignment vertical="center"/>
    </xf>
    <xf numFmtId="164" fontId="0" fillId="0" borderId="0" xfId="0" applyNumberFormat="1"/>
    <xf numFmtId="164" fontId="0" fillId="0" borderId="2" xfId="0" applyNumberFormat="1" applyBorder="1"/>
    <xf numFmtId="2" fontId="0" fillId="0" borderId="0" xfId="0" applyNumberFormat="1"/>
    <xf numFmtId="0" fontId="0" fillId="14" borderId="44" xfId="0" applyFill="1" applyBorder="1" applyProtection="1">
      <protection locked="0"/>
    </xf>
    <xf numFmtId="14" fontId="0" fillId="5" borderId="15" xfId="0" applyNumberFormat="1" applyFill="1" applyBorder="1" applyAlignment="1" applyProtection="1">
      <alignment horizontal="center" vertical="center" wrapText="1"/>
      <protection locked="0"/>
    </xf>
    <xf numFmtId="165" fontId="0" fillId="17" borderId="2" xfId="0" applyNumberFormat="1" applyFill="1" applyBorder="1" applyAlignment="1" applyProtection="1">
      <alignment horizontal="center" vertical="center"/>
      <protection locked="0"/>
    </xf>
    <xf numFmtId="0" fontId="0" fillId="0" borderId="0" xfId="0" applyAlignment="1">
      <alignment horizontal="center" vertical="center"/>
    </xf>
    <xf numFmtId="0" fontId="37" fillId="2" borderId="0" xfId="0" applyFont="1" applyFill="1" applyAlignment="1">
      <alignment horizontal="center" vertical="center"/>
    </xf>
    <xf numFmtId="0" fontId="36" fillId="0" borderId="0" xfId="0" applyFont="1" applyAlignment="1">
      <alignment vertical="center" wrapText="1"/>
    </xf>
    <xf numFmtId="0" fontId="7" fillId="0" borderId="40" xfId="0" applyFont="1" applyBorder="1" applyAlignment="1">
      <alignment horizontal="center" vertical="center"/>
    </xf>
    <xf numFmtId="0" fontId="6" fillId="0" borderId="0" xfId="0" applyFont="1" applyAlignment="1">
      <alignment horizontal="center" vertical="center"/>
    </xf>
    <xf numFmtId="0" fontId="3" fillId="4" borderId="0" xfId="0" applyFont="1" applyFill="1" applyAlignment="1">
      <alignment horizontal="center" vertical="center"/>
    </xf>
    <xf numFmtId="0" fontId="36" fillId="0" borderId="0" xfId="0" applyFont="1" applyAlignment="1">
      <alignment horizontal="center" vertical="center" wrapText="1"/>
    </xf>
    <xf numFmtId="1" fontId="3" fillId="0" borderId="0" xfId="0" applyNumberFormat="1" applyFont="1" applyAlignment="1">
      <alignment horizontal="center" vertical="center"/>
    </xf>
    <xf numFmtId="14" fontId="3" fillId="3" borderId="2" xfId="0" applyNumberFormat="1" applyFont="1" applyFill="1" applyBorder="1" applyAlignment="1">
      <alignment horizontal="left" vertical="center"/>
    </xf>
    <xf numFmtId="165" fontId="4" fillId="3" borderId="0" xfId="0" applyNumberFormat="1" applyFont="1" applyFill="1" applyAlignment="1">
      <alignment horizontal="center" vertical="center"/>
    </xf>
    <xf numFmtId="165" fontId="4" fillId="3" borderId="0" xfId="0" applyNumberFormat="1" applyFont="1" applyFill="1" applyAlignment="1">
      <alignment horizontal="left" vertical="center"/>
    </xf>
    <xf numFmtId="164" fontId="4" fillId="3" borderId="0" xfId="0" applyNumberFormat="1" applyFont="1" applyFill="1" applyAlignment="1">
      <alignment horizontal="center" vertical="center"/>
    </xf>
    <xf numFmtId="165" fontId="4" fillId="3" borderId="13" xfId="0" applyNumberFormat="1" applyFont="1" applyFill="1" applyBorder="1" applyAlignment="1">
      <alignment horizontal="center" vertical="center"/>
    </xf>
    <xf numFmtId="0" fontId="3" fillId="3" borderId="0" xfId="0" applyFont="1" applyFill="1" applyAlignment="1">
      <alignment horizontal="left" vertical="center"/>
    </xf>
    <xf numFmtId="0" fontId="3" fillId="3" borderId="0" xfId="0" applyFont="1" applyFill="1" applyAlignment="1">
      <alignment horizontal="left"/>
    </xf>
    <xf numFmtId="0" fontId="3" fillId="3" borderId="0" xfId="0" applyFont="1" applyFill="1" applyAlignment="1">
      <alignment horizontal="center" vertical="center"/>
    </xf>
    <xf numFmtId="0" fontId="3" fillId="3" borderId="0" xfId="0" applyFont="1" applyFill="1" applyAlignment="1">
      <alignment horizontal="center"/>
    </xf>
    <xf numFmtId="0" fontId="3" fillId="3" borderId="0" xfId="0" applyFont="1" applyFill="1"/>
    <xf numFmtId="0" fontId="6" fillId="3" borderId="43" xfId="0" applyFont="1" applyFill="1" applyBorder="1" applyAlignment="1">
      <alignment horizontal="center"/>
    </xf>
    <xf numFmtId="2" fontId="4" fillId="6" borderId="13" xfId="0" applyNumberFormat="1" applyFont="1" applyFill="1" applyBorder="1" applyAlignment="1">
      <alignment horizontal="center" vertical="center" wrapText="1"/>
    </xf>
    <xf numFmtId="14" fontId="3" fillId="0" borderId="0" xfId="0" applyNumberFormat="1" applyFont="1" applyAlignment="1">
      <alignment horizontal="left"/>
    </xf>
    <xf numFmtId="166" fontId="3" fillId="0" borderId="2" xfId="0" applyNumberFormat="1" applyFont="1" applyBorder="1" applyAlignment="1">
      <alignment horizontal="center" vertical="center"/>
    </xf>
    <xf numFmtId="2" fontId="4" fillId="6" borderId="13" xfId="0" applyNumberFormat="1" applyFont="1" applyFill="1" applyBorder="1" applyAlignment="1">
      <alignment horizontal="center" vertical="center"/>
    </xf>
    <xf numFmtId="0" fontId="8" fillId="0" borderId="0" xfId="0" applyFont="1" applyAlignment="1">
      <alignment horizontal="center" vertical="center"/>
    </xf>
    <xf numFmtId="0" fontId="0" fillId="6" borderId="22" xfId="0" applyFill="1" applyBorder="1"/>
    <xf numFmtId="0" fontId="0" fillId="6" borderId="0" xfId="0" applyFill="1"/>
    <xf numFmtId="0" fontId="0" fillId="6" borderId="18" xfId="0" applyFill="1" applyBorder="1"/>
    <xf numFmtId="2" fontId="0" fillId="6" borderId="0" xfId="0" applyNumberFormat="1" applyFill="1" applyAlignment="1">
      <alignment horizontal="center"/>
    </xf>
    <xf numFmtId="0" fontId="0" fillId="6" borderId="22" xfId="0" applyFill="1" applyBorder="1" applyAlignment="1">
      <alignment vertical="center" wrapText="1"/>
    </xf>
    <xf numFmtId="0" fontId="1" fillId="2" borderId="27"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0" fontId="0" fillId="6" borderId="22" xfId="0" applyFill="1" applyBorder="1" applyAlignment="1">
      <alignment horizontal="left" wrapText="1"/>
    </xf>
    <xf numFmtId="0" fontId="0" fillId="6" borderId="18" xfId="0" applyFill="1" applyBorder="1" applyAlignment="1">
      <alignment horizontal="left" wrapText="1"/>
    </xf>
    <xf numFmtId="0" fontId="0" fillId="6" borderId="23" xfId="0" applyFill="1" applyBorder="1"/>
    <xf numFmtId="0" fontId="0" fillId="6" borderId="24" xfId="0" applyFill="1" applyBorder="1"/>
    <xf numFmtId="0" fontId="0" fillId="6" borderId="25" xfId="0" applyFill="1" applyBorder="1"/>
    <xf numFmtId="2" fontId="0" fillId="6" borderId="0" xfId="0" applyNumberFormat="1" applyFill="1"/>
    <xf numFmtId="2" fontId="1" fillId="2" borderId="69" xfId="0" applyNumberFormat="1" applyFont="1" applyFill="1" applyBorder="1" applyAlignment="1">
      <alignment horizontal="center" vertical="center" wrapText="1"/>
    </xf>
    <xf numFmtId="0" fontId="0" fillId="6" borderId="22" xfId="0" applyFill="1" applyBorder="1" applyAlignment="1">
      <alignment horizontal="center" wrapText="1"/>
    </xf>
    <xf numFmtId="0" fontId="0" fillId="6" borderId="18" xfId="0" applyFill="1" applyBorder="1" applyAlignment="1">
      <alignment horizontal="center" wrapText="1"/>
    </xf>
    <xf numFmtId="0" fontId="0" fillId="0" borderId="0" xfId="0" applyAlignment="1">
      <alignment horizontal="center" wrapText="1"/>
    </xf>
    <xf numFmtId="166" fontId="0" fillId="2" borderId="3" xfId="0" applyNumberFormat="1" applyFill="1" applyBorder="1"/>
    <xf numFmtId="1" fontId="0" fillId="2" borderId="5" xfId="0" applyNumberFormat="1" applyFill="1" applyBorder="1"/>
    <xf numFmtId="0" fontId="0" fillId="0" borderId="31" xfId="0" applyBorder="1"/>
    <xf numFmtId="0" fontId="0" fillId="2" borderId="26" xfId="0" applyFill="1" applyBorder="1"/>
    <xf numFmtId="0" fontId="0" fillId="2" borderId="12" xfId="0" applyFill="1" applyBorder="1" applyAlignment="1">
      <alignment horizontal="center" vertical="center"/>
    </xf>
    <xf numFmtId="0" fontId="0" fillId="0" borderId="31" xfId="0" applyBorder="1" applyAlignment="1">
      <alignment horizontal="right" wrapText="1"/>
    </xf>
    <xf numFmtId="0" fontId="0" fillId="6" borderId="24" xfId="0" applyFill="1" applyBorder="1" applyAlignment="1">
      <alignment horizontal="left" vertical="center" wrapText="1"/>
    </xf>
    <xf numFmtId="0" fontId="0" fillId="6" borderId="24" xfId="0" applyFill="1" applyBorder="1" applyAlignment="1">
      <alignment horizontal="center" vertical="center"/>
    </xf>
    <xf numFmtId="0" fontId="2" fillId="0" borderId="31" xfId="0" applyFont="1" applyBorder="1" applyAlignment="1">
      <alignment horizontal="right" wrapText="1"/>
    </xf>
    <xf numFmtId="0" fontId="2" fillId="0" borderId="31" xfId="0" applyFont="1" applyBorder="1" applyAlignment="1">
      <alignment horizontal="right" vertical="top" wrapText="1"/>
    </xf>
    <xf numFmtId="164" fontId="7" fillId="2" borderId="2" xfId="0" applyNumberFormat="1" applyFont="1" applyFill="1" applyBorder="1" applyAlignment="1">
      <alignment horizontal="center" vertical="center"/>
    </xf>
    <xf numFmtId="0" fontId="25" fillId="2" borderId="0" xfId="0" applyFont="1" applyFill="1" applyAlignment="1">
      <alignment horizontal="center" vertical="center"/>
    </xf>
    <xf numFmtId="0" fontId="25" fillId="0" borderId="0" xfId="0" applyFont="1" applyAlignment="1">
      <alignment horizontal="center" vertical="center"/>
    </xf>
    <xf numFmtId="0" fontId="0" fillId="2" borderId="31" xfId="0" applyFill="1" applyBorder="1" applyAlignment="1">
      <alignment vertical="top"/>
    </xf>
    <xf numFmtId="0" fontId="0" fillId="0" borderId="31" xfId="0" applyBorder="1" applyAlignment="1">
      <alignment vertical="top"/>
    </xf>
    <xf numFmtId="0" fontId="0" fillId="2" borderId="32" xfId="0" applyFill="1" applyBorder="1" applyAlignment="1">
      <alignment vertical="top"/>
    </xf>
    <xf numFmtId="2" fontId="0" fillId="2" borderId="32" xfId="0" applyNumberFormat="1" applyFill="1" applyBorder="1" applyAlignment="1">
      <alignment horizontal="center" vertical="top"/>
    </xf>
    <xf numFmtId="2" fontId="0" fillId="2" borderId="0" xfId="0" applyNumberFormat="1" applyFill="1" applyAlignment="1">
      <alignment horizontal="center" vertical="center" wrapText="1"/>
    </xf>
    <xf numFmtId="2" fontId="0" fillId="2" borderId="0" xfId="0" applyNumberFormat="1" applyFill="1" applyAlignment="1">
      <alignment horizontal="center" vertical="center"/>
    </xf>
    <xf numFmtId="2" fontId="37" fillId="2" borderId="0" xfId="0" applyNumberFormat="1" applyFont="1" applyFill="1" applyAlignment="1">
      <alignment horizontal="center" vertical="center"/>
    </xf>
    <xf numFmtId="0" fontId="37" fillId="0" borderId="0" xfId="0" applyFont="1" applyAlignment="1">
      <alignment horizontal="center" vertical="center"/>
    </xf>
    <xf numFmtId="2" fontId="0" fillId="2" borderId="0" xfId="0" applyNumberFormat="1" applyFill="1"/>
    <xf numFmtId="0" fontId="0" fillId="0" borderId="0" xfId="0" applyAlignment="1">
      <alignment horizontal="right"/>
    </xf>
    <xf numFmtId="2" fontId="9" fillId="23" borderId="0" xfId="0" applyNumberFormat="1" applyFont="1" applyFill="1" applyAlignment="1">
      <alignment horizontal="center"/>
    </xf>
    <xf numFmtId="164" fontId="9" fillId="23" borderId="0" xfId="0" applyNumberFormat="1" applyFont="1" applyFill="1" applyAlignment="1">
      <alignment horizontal="center"/>
    </xf>
    <xf numFmtId="2" fontId="0" fillId="0" borderId="0" xfId="0" applyNumberFormat="1" applyAlignment="1">
      <alignment horizontal="center"/>
    </xf>
    <xf numFmtId="0" fontId="0" fillId="2" borderId="0" xfId="0" applyFill="1" applyAlignment="1">
      <alignment horizontal="center"/>
    </xf>
    <xf numFmtId="0" fontId="0" fillId="0" borderId="0" xfId="0" applyAlignment="1">
      <alignment horizontal="right" wrapText="1"/>
    </xf>
    <xf numFmtId="2" fontId="1" fillId="15" borderId="0" xfId="0" applyNumberFormat="1" applyFont="1" applyFill="1" applyAlignment="1">
      <alignment horizontal="center"/>
    </xf>
    <xf numFmtId="164" fontId="1" fillId="15" borderId="0" xfId="0" applyNumberFormat="1" applyFont="1" applyFill="1" applyAlignment="1">
      <alignment horizontal="center"/>
    </xf>
    <xf numFmtId="0" fontId="0" fillId="0" borderId="26" xfId="0" applyBorder="1" applyAlignment="1">
      <alignment horizontal="right" wrapText="1"/>
    </xf>
    <xf numFmtId="2" fontId="1" fillId="16" borderId="0" xfId="0" applyNumberFormat="1" applyFont="1" applyFill="1" applyAlignment="1">
      <alignment horizontal="center" vertical="center"/>
    </xf>
    <xf numFmtId="164" fontId="1" fillId="16" borderId="0" xfId="0" applyNumberFormat="1" applyFont="1" applyFill="1" applyAlignment="1">
      <alignment horizontal="center" vertical="center"/>
    </xf>
    <xf numFmtId="0" fontId="0" fillId="2" borderId="26" xfId="0" applyFill="1" applyBorder="1" applyAlignment="1">
      <alignment vertical="center"/>
    </xf>
    <xf numFmtId="0" fontId="0" fillId="0" borderId="0" xfId="0" applyAlignment="1">
      <alignment horizontal="right" vertical="top" wrapText="1"/>
    </xf>
    <xf numFmtId="0" fontId="0" fillId="0" borderId="26" xfId="0" applyBorder="1" applyAlignment="1">
      <alignment horizontal="right" vertical="top" wrapText="1"/>
    </xf>
    <xf numFmtId="2" fontId="1" fillId="11" borderId="0" xfId="0" applyNumberFormat="1" applyFont="1" applyFill="1" applyAlignment="1">
      <alignment horizontal="center" vertical="center"/>
    </xf>
    <xf numFmtId="164" fontId="1" fillId="11" borderId="0" xfId="0" applyNumberFormat="1" applyFont="1" applyFill="1" applyAlignment="1">
      <alignment horizontal="center" vertical="center"/>
    </xf>
    <xf numFmtId="0" fontId="2" fillId="0" borderId="0" xfId="0" applyFont="1" applyAlignment="1">
      <alignment horizontal="right" vertical="top" wrapText="1"/>
    </xf>
    <xf numFmtId="2" fontId="1" fillId="12" borderId="0" xfId="0" applyNumberFormat="1" applyFont="1" applyFill="1" applyAlignment="1">
      <alignment horizontal="center" vertical="center"/>
    </xf>
    <xf numFmtId="164" fontId="1" fillId="12" borderId="0" xfId="0" applyNumberFormat="1" applyFont="1" applyFill="1" applyAlignment="1">
      <alignment horizontal="center" vertical="center"/>
    </xf>
    <xf numFmtId="164" fontId="7" fillId="2" borderId="0" xfId="0" applyNumberFormat="1" applyFont="1" applyFill="1" applyAlignment="1">
      <alignment horizontal="center" vertical="top"/>
    </xf>
    <xf numFmtId="0" fontId="0" fillId="2" borderId="0" xfId="0" applyFill="1" applyAlignment="1">
      <alignment vertical="top"/>
    </xf>
    <xf numFmtId="2" fontId="0" fillId="2" borderId="0" xfId="0" applyNumberFormat="1" applyFill="1" applyAlignment="1">
      <alignment horizontal="center" vertical="top"/>
    </xf>
    <xf numFmtId="164" fontId="0" fillId="2" borderId="0" xfId="0" applyNumberFormat="1" applyFill="1" applyAlignment="1">
      <alignment vertical="top"/>
    </xf>
    <xf numFmtId="0" fontId="0" fillId="2" borderId="0" xfId="0" applyFill="1" applyAlignment="1">
      <alignment vertical="top" wrapText="1"/>
    </xf>
    <xf numFmtId="164" fontId="7" fillId="0" borderId="0" xfId="0" applyNumberFormat="1" applyFont="1" applyAlignment="1">
      <alignment horizontal="center" vertical="top"/>
    </xf>
    <xf numFmtId="0" fontId="0" fillId="2" borderId="26" xfId="0" applyFill="1" applyBorder="1" applyAlignment="1">
      <alignment vertical="top"/>
    </xf>
    <xf numFmtId="0" fontId="0" fillId="0" borderId="0" xfId="0" applyAlignment="1">
      <alignment vertical="top"/>
    </xf>
    <xf numFmtId="0" fontId="0" fillId="0" borderId="0" xfId="0" applyAlignment="1">
      <alignment horizontal="right" vertical="top"/>
    </xf>
    <xf numFmtId="2" fontId="7" fillId="2" borderId="0" xfId="0" applyNumberFormat="1" applyFont="1" applyFill="1" applyAlignment="1">
      <alignment horizontal="center" vertical="top"/>
    </xf>
    <xf numFmtId="0" fontId="10" fillId="2" borderId="0" xfId="0" quotePrefix="1" applyFont="1" applyFill="1" applyAlignment="1">
      <alignment horizontal="left" vertical="top"/>
    </xf>
    <xf numFmtId="0" fontId="25" fillId="6" borderId="18" xfId="0" applyFont="1" applyFill="1" applyBorder="1" applyAlignment="1">
      <alignment vertical="center" wrapText="1"/>
    </xf>
    <xf numFmtId="167" fontId="0" fillId="2" borderId="0" xfId="0" applyNumberFormat="1" applyFill="1"/>
    <xf numFmtId="1" fontId="0" fillId="2" borderId="35" xfId="0" applyNumberFormat="1" applyFill="1" applyBorder="1"/>
    <xf numFmtId="2" fontId="40" fillId="2" borderId="5" xfId="0" applyNumberFormat="1" applyFont="1" applyFill="1" applyBorder="1" applyAlignment="1">
      <alignment horizontal="center" vertical="center" wrapText="1"/>
    </xf>
    <xf numFmtId="2" fontId="1" fillId="2" borderId="13" xfId="0" applyNumberFormat="1" applyFont="1" applyFill="1" applyBorder="1" applyAlignment="1">
      <alignment horizontal="center" vertical="center"/>
    </xf>
    <xf numFmtId="0" fontId="0" fillId="2" borderId="0" xfId="0" applyFill="1" applyAlignment="1">
      <alignment horizontal="right" vertical="top"/>
    </xf>
    <xf numFmtId="166" fontId="7" fillId="0" borderId="0" xfId="0" applyNumberFormat="1" applyFont="1" applyAlignment="1">
      <alignment horizontal="center" vertical="top"/>
    </xf>
    <xf numFmtId="0" fontId="0" fillId="0" borderId="73" xfId="0" applyBorder="1" applyAlignment="1">
      <alignment vertical="top"/>
    </xf>
    <xf numFmtId="164" fontId="33" fillId="2" borderId="74" xfId="0" applyNumberFormat="1" applyFont="1" applyFill="1" applyBorder="1" applyAlignment="1">
      <alignment vertical="center"/>
    </xf>
    <xf numFmtId="0" fontId="25" fillId="6" borderId="18" xfId="0" applyFont="1" applyFill="1" applyBorder="1" applyAlignment="1">
      <alignment horizontal="left" vertical="center"/>
    </xf>
    <xf numFmtId="166" fontId="3" fillId="0" borderId="0" xfId="0" applyNumberFormat="1" applyFont="1" applyAlignment="1">
      <alignment horizontal="center" vertical="center"/>
    </xf>
    <xf numFmtId="164" fontId="0" fillId="0" borderId="0" xfId="0" quotePrefix="1" applyNumberFormat="1"/>
    <xf numFmtId="164" fontId="2" fillId="2" borderId="0" xfId="0" applyNumberFormat="1" applyFont="1" applyFill="1"/>
    <xf numFmtId="0" fontId="0" fillId="2" borderId="0" xfId="0" applyFill="1" applyAlignment="1">
      <alignment horizontal="left" vertical="center" wrapText="1"/>
    </xf>
    <xf numFmtId="0" fontId="0" fillId="6" borderId="23" xfId="0" applyFill="1" applyBorder="1" applyAlignment="1">
      <alignment horizontal="center" wrapText="1"/>
    </xf>
    <xf numFmtId="0" fontId="0" fillId="6" borderId="25" xfId="0" applyFill="1" applyBorder="1" applyAlignment="1">
      <alignment horizontal="center" wrapText="1"/>
    </xf>
    <xf numFmtId="0" fontId="0" fillId="0" borderId="8" xfId="0" applyBorder="1" applyAlignment="1">
      <alignment horizontal="center" wrapText="1"/>
    </xf>
    <xf numFmtId="164" fontId="0" fillId="0" borderId="2" xfId="0" applyNumberFormat="1" applyBorder="1" applyAlignment="1">
      <alignment horizontal="center" vertical="center"/>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1" fillId="0" borderId="2" xfId="0" applyFont="1" applyBorder="1" applyAlignment="1">
      <alignment horizontal="center" wrapText="1"/>
    </xf>
    <xf numFmtId="0" fontId="1" fillId="0" borderId="2" xfId="0" applyFont="1" applyBorder="1" applyAlignment="1">
      <alignment horizontal="center" vertical="center" wrapText="1"/>
    </xf>
    <xf numFmtId="0" fontId="1" fillId="0" borderId="2" xfId="0" applyFont="1" applyBorder="1" applyAlignment="1">
      <alignment horizontal="center" vertical="center"/>
    </xf>
    <xf numFmtId="0" fontId="1" fillId="0" borderId="8" xfId="0" applyFont="1" applyBorder="1" applyAlignment="1">
      <alignment horizontal="center" wrapText="1"/>
    </xf>
    <xf numFmtId="0" fontId="1" fillId="6" borderId="0" xfId="0" applyFont="1" applyFill="1" applyAlignment="1">
      <alignment horizontal="center" vertical="center" wrapText="1"/>
    </xf>
    <xf numFmtId="0" fontId="1" fillId="6" borderId="0" xfId="0" applyFont="1" applyFill="1" applyAlignment="1">
      <alignment horizontal="center" vertical="center"/>
    </xf>
    <xf numFmtId="164" fontId="1" fillId="6" borderId="0" xfId="0" applyNumberFormat="1" applyFont="1" applyFill="1" applyAlignment="1">
      <alignment horizontal="center" vertical="center"/>
    </xf>
    <xf numFmtId="0" fontId="1" fillId="0" borderId="8" xfId="0" applyFont="1" applyBorder="1" applyAlignment="1">
      <alignment horizontal="center" vertical="center" wrapText="1"/>
    </xf>
    <xf numFmtId="164" fontId="0" fillId="0" borderId="8" xfId="0" applyNumberFormat="1" applyBorder="1" applyAlignment="1">
      <alignment horizontal="center" vertical="center"/>
    </xf>
    <xf numFmtId="0" fontId="1" fillId="2" borderId="2" xfId="0" applyFont="1" applyFill="1" applyBorder="1" applyAlignment="1">
      <alignment horizontal="center" vertical="center" wrapText="1"/>
    </xf>
    <xf numFmtId="164" fontId="1" fillId="0" borderId="2" xfId="0" applyNumberFormat="1" applyFont="1" applyBorder="1" applyAlignment="1">
      <alignment horizontal="center" vertical="center"/>
    </xf>
    <xf numFmtId="0" fontId="0" fillId="6" borderId="0" xfId="0" applyFill="1" applyAlignment="1">
      <alignment horizontal="left" wrapText="1"/>
    </xf>
    <xf numFmtId="0" fontId="0" fillId="6" borderId="0" xfId="0" applyFill="1" applyAlignment="1">
      <alignment horizontal="center" wrapText="1"/>
    </xf>
    <xf numFmtId="0" fontId="0" fillId="6" borderId="60" xfId="0" applyFill="1" applyBorder="1" applyAlignment="1">
      <alignment horizontal="center" wrapText="1"/>
    </xf>
    <xf numFmtId="0" fontId="0" fillId="6" borderId="4" xfId="0" applyFill="1" applyBorder="1" applyAlignment="1">
      <alignment horizontal="center" wrapText="1"/>
    </xf>
    <xf numFmtId="0" fontId="0" fillId="0" borderId="8" xfId="0" applyBorder="1" applyAlignment="1">
      <alignment horizontal="center" vertical="center"/>
    </xf>
    <xf numFmtId="0" fontId="0" fillId="6" borderId="0" xfId="0" applyFill="1" applyAlignment="1">
      <alignment vertical="center" wrapText="1"/>
    </xf>
    <xf numFmtId="0" fontId="0" fillId="6" borderId="0" xfId="0" applyFill="1" applyAlignment="1">
      <alignment horizontal="left" vertical="center"/>
    </xf>
    <xf numFmtId="0" fontId="6" fillId="2" borderId="39" xfId="0" applyFont="1" applyFill="1" applyBorder="1" applyAlignment="1">
      <alignment horizontal="center" vertical="center"/>
    </xf>
    <xf numFmtId="1" fontId="3" fillId="0" borderId="0" xfId="0" applyNumberFormat="1" applyFont="1" applyAlignment="1">
      <alignment horizontal="center"/>
    </xf>
    <xf numFmtId="0" fontId="3" fillId="0" borderId="0" xfId="0" applyFont="1" applyAlignment="1">
      <alignment horizontal="center" vertical="center" wrapText="1"/>
    </xf>
    <xf numFmtId="2" fontId="1" fillId="2" borderId="2"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0" fontId="6" fillId="0" borderId="0" xfId="0" applyFont="1" applyAlignment="1">
      <alignment vertical="center" wrapText="1"/>
    </xf>
    <xf numFmtId="2" fontId="1" fillId="0" borderId="0" xfId="0" applyNumberFormat="1" applyFont="1"/>
    <xf numFmtId="0" fontId="3" fillId="2" borderId="0" xfId="0" applyFont="1" applyFill="1" applyAlignment="1">
      <alignment vertical="center"/>
    </xf>
    <xf numFmtId="0" fontId="1" fillId="0" borderId="2" xfId="0" applyFont="1" applyBorder="1"/>
    <xf numFmtId="14" fontId="3" fillId="0" borderId="2" xfId="0" applyNumberFormat="1" applyFont="1" applyBorder="1" applyAlignment="1">
      <alignment horizontal="left" vertical="center"/>
    </xf>
    <xf numFmtId="14" fontId="3" fillId="2" borderId="2" xfId="0" applyNumberFormat="1" applyFont="1" applyFill="1" applyBorder="1" applyAlignment="1">
      <alignment horizontal="left" vertical="center"/>
    </xf>
    <xf numFmtId="164" fontId="3" fillId="0" borderId="1" xfId="0" applyNumberFormat="1" applyFont="1" applyBorder="1" applyAlignment="1">
      <alignment horizontal="left" vertical="center"/>
    </xf>
    <xf numFmtId="164" fontId="5" fillId="0" borderId="3" xfId="0" applyNumberFormat="1" applyFont="1" applyBorder="1" applyAlignment="1" applyProtection="1">
      <alignment horizontal="center" vertical="center"/>
      <protection locked="0"/>
    </xf>
    <xf numFmtId="164" fontId="3" fillId="0" borderId="14" xfId="0" applyNumberFormat="1" applyFont="1" applyBorder="1" applyAlignment="1">
      <alignment horizontal="left" vertical="center"/>
    </xf>
    <xf numFmtId="14" fontId="3" fillId="3" borderId="15" xfId="0" applyNumberFormat="1" applyFont="1" applyFill="1" applyBorder="1" applyAlignment="1">
      <alignment horizontal="left" vertical="center"/>
    </xf>
    <xf numFmtId="14" fontId="3" fillId="2" borderId="15" xfId="0" applyNumberFormat="1" applyFont="1" applyFill="1" applyBorder="1" applyAlignment="1">
      <alignment horizontal="left" vertical="center"/>
    </xf>
    <xf numFmtId="164" fontId="5" fillId="0" borderId="5" xfId="0" applyNumberFormat="1" applyFont="1" applyBorder="1" applyAlignment="1" applyProtection="1">
      <alignment horizontal="center" vertical="center"/>
      <protection locked="0"/>
    </xf>
    <xf numFmtId="164" fontId="3" fillId="0" borderId="48" xfId="0" applyNumberFormat="1" applyFont="1" applyBorder="1" applyAlignment="1">
      <alignment horizontal="left" vertical="center"/>
    </xf>
    <xf numFmtId="164" fontId="3" fillId="0" borderId="49" xfId="0" applyNumberFormat="1" applyFont="1" applyBorder="1" applyAlignment="1">
      <alignment horizontal="left" vertical="center"/>
    </xf>
    <xf numFmtId="14" fontId="3" fillId="10" borderId="2" xfId="0" applyNumberFormat="1" applyFont="1" applyFill="1" applyBorder="1" applyAlignment="1">
      <alignment horizontal="left" vertical="center"/>
    </xf>
    <xf numFmtId="164" fontId="3" fillId="9" borderId="14" xfId="0" applyNumberFormat="1" applyFont="1" applyFill="1" applyBorder="1" applyAlignment="1">
      <alignment horizontal="left" vertical="center"/>
    </xf>
    <xf numFmtId="14" fontId="3" fillId="10" borderId="15" xfId="0" applyNumberFormat="1" applyFont="1" applyFill="1" applyBorder="1" applyAlignment="1">
      <alignment horizontal="left" vertical="center"/>
    </xf>
    <xf numFmtId="164" fontId="3" fillId="9" borderId="48" xfId="0" applyNumberFormat="1" applyFont="1" applyFill="1" applyBorder="1" applyAlignment="1">
      <alignment horizontal="left" vertical="center"/>
    </xf>
    <xf numFmtId="164" fontId="3" fillId="9" borderId="49" xfId="0" applyNumberFormat="1" applyFont="1" applyFill="1" applyBorder="1" applyAlignment="1">
      <alignment horizontal="left" vertical="center"/>
    </xf>
    <xf numFmtId="164" fontId="5" fillId="0" borderId="8" xfId="0" applyNumberFormat="1" applyFont="1" applyBorder="1" applyAlignment="1" applyProtection="1">
      <alignment horizontal="center" vertical="center"/>
      <protection locked="0"/>
    </xf>
    <xf numFmtId="164" fontId="5" fillId="0" borderId="67" xfId="0" applyNumberFormat="1" applyFont="1" applyBorder="1" applyAlignment="1" applyProtection="1">
      <alignment horizontal="center" vertical="center"/>
      <protection locked="0"/>
    </xf>
    <xf numFmtId="165" fontId="5" fillId="3" borderId="0" xfId="0" applyNumberFormat="1" applyFont="1" applyFill="1" applyAlignment="1">
      <alignment horizontal="center" vertical="center"/>
    </xf>
    <xf numFmtId="165" fontId="5" fillId="3" borderId="0" xfId="0" applyNumberFormat="1" applyFont="1" applyFill="1" applyAlignment="1">
      <alignment horizontal="left" vertical="center"/>
    </xf>
    <xf numFmtId="2" fontId="3" fillId="0" borderId="1" xfId="0" applyNumberFormat="1" applyFont="1" applyBorder="1" applyAlignment="1">
      <alignment horizontal="left" vertical="center"/>
    </xf>
    <xf numFmtId="2" fontId="3" fillId="0" borderId="14" xfId="0" applyNumberFormat="1" applyFont="1" applyBorder="1" applyAlignment="1">
      <alignment horizontal="left" vertical="center"/>
    </xf>
    <xf numFmtId="164" fontId="3" fillId="0" borderId="1" xfId="0" applyNumberFormat="1" applyFont="1" applyBorder="1" applyAlignment="1">
      <alignment horizontal="center" vertical="center"/>
    </xf>
    <xf numFmtId="164" fontId="3" fillId="0" borderId="14" xfId="0" applyNumberFormat="1" applyFont="1" applyBorder="1" applyAlignment="1">
      <alignment horizontal="center" vertical="center"/>
    </xf>
    <xf numFmtId="14" fontId="3" fillId="0" borderId="15" xfId="0" applyNumberFormat="1" applyFont="1" applyBorder="1" applyAlignment="1">
      <alignment horizontal="left" vertical="center"/>
    </xf>
    <xf numFmtId="165" fontId="40" fillId="3" borderId="0" xfId="0" applyNumberFormat="1" applyFont="1" applyFill="1" applyAlignment="1">
      <alignment vertical="center"/>
    </xf>
    <xf numFmtId="164" fontId="40" fillId="3" borderId="17" xfId="0" applyNumberFormat="1" applyFont="1" applyFill="1" applyBorder="1" applyAlignment="1">
      <alignment horizontal="center" vertical="center"/>
    </xf>
    <xf numFmtId="165" fontId="40" fillId="3" borderId="0" xfId="0" applyNumberFormat="1" applyFont="1" applyFill="1" applyAlignment="1">
      <alignment horizontal="center" vertical="center"/>
    </xf>
    <xf numFmtId="165" fontId="40" fillId="3" borderId="0" xfId="0" applyNumberFormat="1" applyFont="1" applyFill="1" applyAlignment="1">
      <alignment horizontal="left" vertical="center"/>
    </xf>
    <xf numFmtId="165" fontId="12" fillId="3" borderId="0" xfId="0" applyNumberFormat="1" applyFont="1" applyFill="1" applyAlignment="1">
      <alignment horizontal="center" vertical="center"/>
    </xf>
    <xf numFmtId="165" fontId="12" fillId="3" borderId="0" xfId="0" applyNumberFormat="1" applyFont="1" applyFill="1" applyAlignment="1">
      <alignment horizontal="left" vertical="center"/>
    </xf>
    <xf numFmtId="165" fontId="37" fillId="0" borderId="0" xfId="0" applyNumberFormat="1" applyFont="1"/>
    <xf numFmtId="0" fontId="3" fillId="7" borderId="0" xfId="0" applyFont="1" applyFill="1" applyAlignment="1">
      <alignment horizontal="left" vertical="center"/>
    </xf>
    <xf numFmtId="0" fontId="3" fillId="7" borderId="0" xfId="0" applyFont="1" applyFill="1" applyAlignment="1">
      <alignment horizontal="center" vertical="center"/>
    </xf>
    <xf numFmtId="0" fontId="0" fillId="2" borderId="0" xfId="0" applyFill="1" applyAlignment="1">
      <alignment wrapText="1"/>
    </xf>
    <xf numFmtId="2" fontId="1" fillId="23" borderId="10" xfId="0" applyNumberFormat="1" applyFont="1" applyFill="1" applyBorder="1" applyAlignment="1" applyProtection="1">
      <alignment horizontal="center" vertical="center" wrapText="1"/>
      <protection locked="0"/>
    </xf>
    <xf numFmtId="0" fontId="0" fillId="2" borderId="2" xfId="0" applyFill="1" applyBorder="1" applyAlignment="1">
      <alignment horizontal="center" vertical="center"/>
    </xf>
    <xf numFmtId="2" fontId="4" fillId="6" borderId="9" xfId="0" applyNumberFormat="1" applyFont="1" applyFill="1" applyBorder="1" applyAlignment="1">
      <alignment horizontal="center" vertical="center"/>
    </xf>
    <xf numFmtId="0" fontId="42" fillId="6" borderId="9" xfId="0" applyFont="1" applyFill="1" applyBorder="1" applyAlignment="1">
      <alignment horizontal="right" vertical="center"/>
    </xf>
    <xf numFmtId="0" fontId="0" fillId="0" borderId="0" xfId="0" applyAlignment="1">
      <alignment horizontal="left" vertical="top" wrapText="1"/>
    </xf>
    <xf numFmtId="0" fontId="1" fillId="2" borderId="2" xfId="0" applyFont="1" applyFill="1" applyBorder="1" applyAlignment="1">
      <alignment horizontal="center" vertical="center"/>
    </xf>
    <xf numFmtId="0" fontId="1" fillId="2" borderId="2" xfId="0" applyFont="1" applyFill="1" applyBorder="1" applyAlignment="1">
      <alignment horizontal="left" vertical="center"/>
    </xf>
    <xf numFmtId="165" fontId="0" fillId="2" borderId="2" xfId="0" applyNumberFormat="1" applyFill="1" applyBorder="1" applyAlignment="1">
      <alignment horizontal="center" vertical="center"/>
    </xf>
    <xf numFmtId="0" fontId="0" fillId="0" borderId="2" xfId="0" applyBorder="1" applyAlignment="1">
      <alignment horizontal="center" vertical="center"/>
    </xf>
    <xf numFmtId="2" fontId="0" fillId="0" borderId="2" xfId="0" applyNumberFormat="1" applyBorder="1" applyAlignment="1">
      <alignment horizontal="center" vertical="center"/>
    </xf>
    <xf numFmtId="0" fontId="25" fillId="2" borderId="0" xfId="0" applyFont="1" applyFill="1" applyAlignment="1">
      <alignment vertical="center"/>
    </xf>
    <xf numFmtId="0" fontId="36" fillId="6"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center" vertical="top" wrapText="1"/>
    </xf>
    <xf numFmtId="0" fontId="22" fillId="0" borderId="0" xfId="0" applyFont="1" applyAlignment="1">
      <alignment vertical="top" wrapText="1"/>
    </xf>
    <xf numFmtId="0" fontId="44" fillId="0" borderId="0" xfId="0" applyFont="1" applyAlignment="1">
      <alignment horizontal="left" vertical="top" wrapText="1"/>
    </xf>
    <xf numFmtId="0" fontId="40" fillId="3" borderId="39" xfId="0" applyFont="1" applyFill="1" applyBorder="1" applyAlignment="1">
      <alignment horizontal="center" vertical="center" textRotation="90" wrapText="1"/>
    </xf>
    <xf numFmtId="0" fontId="40" fillId="3" borderId="42" xfId="0" applyFont="1" applyFill="1" applyBorder="1" applyAlignment="1">
      <alignment horizontal="center" vertical="center" textRotation="90" wrapText="1"/>
    </xf>
    <xf numFmtId="1" fontId="3" fillId="0" borderId="2" xfId="0" applyNumberFormat="1" applyFont="1" applyBorder="1" applyAlignment="1" applyProtection="1">
      <alignment horizontal="center" vertical="center"/>
      <protection locked="0"/>
    </xf>
    <xf numFmtId="14" fontId="6" fillId="2" borderId="2" xfId="0" applyNumberFormat="1" applyFont="1" applyFill="1" applyBorder="1" applyAlignment="1" applyProtection="1">
      <alignment horizontal="left" vertical="center"/>
      <protection locked="0"/>
    </xf>
    <xf numFmtId="1" fontId="3" fillId="0" borderId="15" xfId="0" applyNumberFormat="1" applyFont="1" applyBorder="1" applyAlignment="1" applyProtection="1">
      <alignment horizontal="center" vertical="center"/>
      <protection locked="0"/>
    </xf>
    <xf numFmtId="14" fontId="6" fillId="2" borderId="15" xfId="0" applyNumberFormat="1" applyFont="1" applyFill="1" applyBorder="1" applyAlignment="1" applyProtection="1">
      <alignment horizontal="left" vertical="center"/>
      <protection locked="0"/>
    </xf>
    <xf numFmtId="14" fontId="3" fillId="10" borderId="2" xfId="0" applyNumberFormat="1" applyFont="1" applyFill="1" applyBorder="1" applyAlignment="1" applyProtection="1">
      <alignment horizontal="center" vertical="center"/>
      <protection locked="0"/>
    </xf>
    <xf numFmtId="14" fontId="6" fillId="10" borderId="2" xfId="0" applyNumberFormat="1" applyFont="1" applyFill="1" applyBorder="1" applyAlignment="1" applyProtection="1">
      <alignment horizontal="left" vertical="center"/>
      <protection locked="0"/>
    </xf>
    <xf numFmtId="14" fontId="3" fillId="10" borderId="3" xfId="0" applyNumberFormat="1" applyFont="1" applyFill="1" applyBorder="1" applyAlignment="1" applyProtection="1">
      <alignment horizontal="left" vertical="center"/>
      <protection locked="0"/>
    </xf>
    <xf numFmtId="14" fontId="3" fillId="10" borderId="15" xfId="0" applyNumberFormat="1" applyFont="1" applyFill="1" applyBorder="1" applyAlignment="1" applyProtection="1">
      <alignment horizontal="center" vertical="center"/>
      <protection locked="0"/>
    </xf>
    <xf numFmtId="14" fontId="6" fillId="10" borderId="15" xfId="0" applyNumberFormat="1" applyFont="1" applyFill="1" applyBorder="1" applyAlignment="1" applyProtection="1">
      <alignment horizontal="left" vertical="center"/>
      <protection locked="0"/>
    </xf>
    <xf numFmtId="14" fontId="3" fillId="10" borderId="5" xfId="0" applyNumberFormat="1" applyFont="1" applyFill="1" applyBorder="1" applyAlignment="1" applyProtection="1">
      <alignment horizontal="left" vertical="center"/>
      <protection locked="0"/>
    </xf>
    <xf numFmtId="14" fontId="3" fillId="10" borderId="67" xfId="0" applyNumberFormat="1" applyFont="1" applyFill="1" applyBorder="1" applyAlignment="1" applyProtection="1">
      <alignment horizontal="left" vertical="center"/>
      <protection locked="0"/>
    </xf>
    <xf numFmtId="0" fontId="0" fillId="8" borderId="2" xfId="0" applyFill="1" applyBorder="1" applyAlignment="1" applyProtection="1">
      <alignment horizontal="center" vertical="center"/>
      <protection locked="0"/>
    </xf>
    <xf numFmtId="0" fontId="1" fillId="26" borderId="2" xfId="0" applyFont="1" applyFill="1" applyBorder="1" applyAlignment="1" applyProtection="1">
      <alignment horizontal="center" vertical="center"/>
      <protection locked="0"/>
    </xf>
    <xf numFmtId="0" fontId="1" fillId="24" borderId="2" xfId="0" applyFont="1" applyFill="1" applyBorder="1" applyAlignment="1" applyProtection="1">
      <alignment horizontal="center" vertical="center"/>
      <protection locked="0"/>
    </xf>
    <xf numFmtId="0" fontId="1" fillId="18" borderId="2" xfId="0" applyFont="1" applyFill="1" applyBorder="1" applyAlignment="1" applyProtection="1">
      <alignment horizontal="center" vertical="center"/>
      <protection locked="0"/>
    </xf>
    <xf numFmtId="0" fontId="1" fillId="23" borderId="2" xfId="0" applyFont="1" applyFill="1" applyBorder="1" applyAlignment="1" applyProtection="1">
      <alignment horizontal="center" vertical="center"/>
      <protection locked="0"/>
    </xf>
    <xf numFmtId="0" fontId="1" fillId="27" borderId="2" xfId="0" applyFont="1" applyFill="1" applyBorder="1" applyAlignment="1" applyProtection="1">
      <alignment horizontal="center" vertical="center"/>
      <protection locked="0"/>
    </xf>
    <xf numFmtId="0" fontId="3" fillId="0" borderId="2" xfId="0" applyFont="1" applyBorder="1" applyAlignment="1">
      <alignment horizontal="center"/>
    </xf>
    <xf numFmtId="0" fontId="1" fillId="26" borderId="2" xfId="0" applyFont="1" applyFill="1" applyBorder="1" applyAlignment="1" applyProtection="1">
      <alignment horizontal="left" vertical="center"/>
      <protection locked="0"/>
    </xf>
    <xf numFmtId="0" fontId="1" fillId="24" borderId="2" xfId="0" applyFont="1" applyFill="1" applyBorder="1" applyAlignment="1" applyProtection="1">
      <alignment horizontal="left" vertical="center"/>
      <protection locked="0"/>
    </xf>
    <xf numFmtId="0" fontId="1" fillId="18" borderId="2" xfId="0" applyFont="1" applyFill="1" applyBorder="1" applyAlignment="1" applyProtection="1">
      <alignment horizontal="left" vertical="center"/>
      <protection locked="0"/>
    </xf>
    <xf numFmtId="0" fontId="1" fillId="23" borderId="2" xfId="0" applyFont="1" applyFill="1" applyBorder="1" applyAlignment="1" applyProtection="1">
      <alignment horizontal="left" vertical="center"/>
      <protection locked="0"/>
    </xf>
    <xf numFmtId="0" fontId="1" fillId="27" borderId="2" xfId="0" applyFont="1" applyFill="1" applyBorder="1" applyAlignment="1" applyProtection="1">
      <alignment horizontal="left" vertical="center"/>
      <protection locked="0"/>
    </xf>
    <xf numFmtId="1" fontId="3" fillId="11" borderId="2" xfId="0" applyNumberFormat="1" applyFont="1" applyFill="1" applyBorder="1" applyAlignment="1" applyProtection="1">
      <alignment horizontal="center" vertical="center"/>
      <protection locked="0"/>
    </xf>
    <xf numFmtId="0" fontId="1" fillId="29" borderId="2" xfId="0" applyFont="1" applyFill="1" applyBorder="1" applyAlignment="1" applyProtection="1">
      <alignment horizontal="center" vertical="center"/>
      <protection locked="0"/>
    </xf>
    <xf numFmtId="0" fontId="1" fillId="29" borderId="2" xfId="0" applyFont="1" applyFill="1" applyBorder="1" applyAlignment="1" applyProtection="1">
      <alignment horizontal="left" vertical="center"/>
      <protection locked="0"/>
    </xf>
    <xf numFmtId="1" fontId="1" fillId="2" borderId="10" xfId="0" applyNumberFormat="1" applyFont="1" applyFill="1" applyBorder="1" applyAlignment="1">
      <alignment horizontal="center" vertical="center" wrapText="1"/>
    </xf>
    <xf numFmtId="0" fontId="0" fillId="0" borderId="0" xfId="0" applyAlignment="1">
      <alignment horizontal="center" vertical="center"/>
    </xf>
    <xf numFmtId="0" fontId="35" fillId="0" borderId="19" xfId="0" applyFont="1" applyBorder="1" applyAlignment="1">
      <alignment horizontal="center" vertical="center" wrapText="1"/>
    </xf>
    <xf numFmtId="0" fontId="35" fillId="0" borderId="20"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0" xfId="0" applyFont="1" applyAlignment="1">
      <alignment horizontal="center" vertical="center" wrapText="1"/>
    </xf>
    <xf numFmtId="0" fontId="35" fillId="0" borderId="18" xfId="0" applyFont="1" applyBorder="1" applyAlignment="1">
      <alignment horizontal="center" vertical="center" wrapText="1"/>
    </xf>
    <xf numFmtId="0" fontId="35" fillId="0" borderId="23" xfId="0" applyFont="1" applyBorder="1" applyAlignment="1">
      <alignment horizontal="center" vertical="center" wrapText="1"/>
    </xf>
    <xf numFmtId="0" fontId="35" fillId="0" borderId="24" xfId="0" applyFont="1" applyBorder="1" applyAlignment="1">
      <alignment horizontal="center" vertical="center" wrapText="1"/>
    </xf>
    <xf numFmtId="0" fontId="35" fillId="0" borderId="25" xfId="0" applyFont="1" applyBorder="1" applyAlignment="1">
      <alignment horizontal="center" vertical="center" wrapText="1"/>
    </xf>
    <xf numFmtId="0" fontId="0" fillId="0" borderId="22" xfId="0" applyBorder="1" applyAlignment="1">
      <alignment horizontal="center"/>
    </xf>
    <xf numFmtId="0" fontId="0" fillId="0" borderId="0" xfId="0" applyAlignment="1">
      <alignment horizontal="center"/>
    </xf>
    <xf numFmtId="0" fontId="0" fillId="0" borderId="56"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62" xfId="0" applyBorder="1" applyAlignment="1">
      <alignment horizontal="left" vertical="center" wrapText="1"/>
    </xf>
    <xf numFmtId="0" fontId="0" fillId="0" borderId="0" xfId="0" applyAlignment="1">
      <alignment horizontal="left" vertical="center" wrapText="1"/>
    </xf>
    <xf numFmtId="0" fontId="0" fillId="0" borderId="40" xfId="0" applyBorder="1" applyAlignment="1">
      <alignment horizontal="left" vertical="center" wrapText="1"/>
    </xf>
    <xf numFmtId="0" fontId="0" fillId="0" borderId="59" xfId="0"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0" fontId="44" fillId="25" borderId="0" xfId="0" applyFont="1" applyFill="1" applyAlignment="1">
      <alignment horizontal="left" vertical="top" wrapText="1"/>
    </xf>
    <xf numFmtId="0" fontId="44" fillId="28" borderId="0" xfId="0" applyFont="1" applyFill="1" applyAlignment="1">
      <alignment horizontal="center" vertical="top" wrapText="1"/>
    </xf>
    <xf numFmtId="0" fontId="0" fillId="0" borderId="56" xfId="0" quotePrefix="1" applyBorder="1" applyAlignment="1">
      <alignment horizontal="left" vertical="top" wrapText="1"/>
    </xf>
    <xf numFmtId="0" fontId="0" fillId="0" borderId="57" xfId="0" quotePrefix="1" applyBorder="1" applyAlignment="1">
      <alignment horizontal="left" vertical="top" wrapText="1"/>
    </xf>
    <xf numFmtId="0" fontId="0" fillId="0" borderId="58" xfId="0" quotePrefix="1" applyBorder="1" applyAlignment="1">
      <alignment horizontal="left" vertical="top" wrapText="1"/>
    </xf>
    <xf numFmtId="0" fontId="0" fillId="0" borderId="62" xfId="0" quotePrefix="1" applyBorder="1" applyAlignment="1">
      <alignment horizontal="left" vertical="top" wrapText="1"/>
    </xf>
    <xf numFmtId="0" fontId="0" fillId="0" borderId="0" xfId="0" quotePrefix="1" applyAlignment="1">
      <alignment horizontal="left" vertical="top" wrapText="1"/>
    </xf>
    <xf numFmtId="0" fontId="0" fillId="0" borderId="40" xfId="0" quotePrefix="1" applyBorder="1" applyAlignment="1">
      <alignment horizontal="left" vertical="top" wrapText="1"/>
    </xf>
    <xf numFmtId="0" fontId="0" fillId="0" borderId="59" xfId="0" quotePrefix="1" applyBorder="1" applyAlignment="1">
      <alignment horizontal="left" vertical="top" wrapText="1"/>
    </xf>
    <xf numFmtId="0" fontId="0" fillId="0" borderId="60" xfId="0" quotePrefix="1" applyBorder="1" applyAlignment="1">
      <alignment horizontal="left" vertical="top" wrapText="1"/>
    </xf>
    <xf numFmtId="0" fontId="0" fillId="0" borderId="61" xfId="0" quotePrefix="1" applyBorder="1" applyAlignment="1">
      <alignment horizontal="left" vertical="top" wrapText="1"/>
    </xf>
    <xf numFmtId="0" fontId="19" fillId="5" borderId="0" xfId="0" applyFont="1" applyFill="1" applyAlignment="1">
      <alignment horizontal="left" vertical="top" wrapText="1"/>
    </xf>
    <xf numFmtId="0" fontId="26" fillId="6" borderId="0" xfId="0" applyFont="1" applyFill="1" applyAlignment="1">
      <alignment horizontal="left" vertical="center" wrapText="1"/>
    </xf>
    <xf numFmtId="0" fontId="22" fillId="17" borderId="0" xfId="0" applyFont="1" applyFill="1" applyAlignment="1">
      <alignment horizontal="left" vertical="top" wrapText="1"/>
    </xf>
    <xf numFmtId="0" fontId="20" fillId="8" borderId="0" xfId="0" applyFont="1" applyFill="1" applyAlignment="1">
      <alignment horizontal="left" vertical="top" wrapText="1"/>
    </xf>
    <xf numFmtId="0" fontId="7" fillId="21" borderId="0" xfId="0" applyFont="1" applyFill="1" applyAlignment="1">
      <alignment horizontal="left" vertical="center" wrapText="1"/>
    </xf>
    <xf numFmtId="0" fontId="28" fillId="6" borderId="0" xfId="0" applyFont="1" applyFill="1" applyAlignment="1">
      <alignment vertical="top" wrapText="1"/>
    </xf>
    <xf numFmtId="0" fontId="0" fillId="0" borderId="57" xfId="0" applyBorder="1" applyAlignment="1">
      <alignment horizontal="left" vertical="top" wrapText="1"/>
    </xf>
    <xf numFmtId="0" fontId="0" fillId="0" borderId="58" xfId="0" applyBorder="1" applyAlignment="1">
      <alignment horizontal="left" vertical="top" wrapText="1"/>
    </xf>
    <xf numFmtId="0" fontId="0" fillId="0" borderId="62" xfId="0" applyBorder="1" applyAlignment="1">
      <alignment horizontal="left" vertical="top" wrapText="1"/>
    </xf>
    <xf numFmtId="0" fontId="0" fillId="0" borderId="0" xfId="0" applyAlignment="1">
      <alignment horizontal="left" vertical="top" wrapText="1"/>
    </xf>
    <xf numFmtId="0" fontId="0" fillId="0" borderId="40" xfId="0" applyBorder="1" applyAlignment="1">
      <alignment horizontal="left" vertical="top" wrapText="1"/>
    </xf>
    <xf numFmtId="0" fontId="0" fillId="0" borderId="59" xfId="0" applyBorder="1" applyAlignment="1">
      <alignment horizontal="left" vertical="top" wrapText="1"/>
    </xf>
    <xf numFmtId="0" fontId="0" fillId="0" borderId="60" xfId="0" applyBorder="1" applyAlignment="1">
      <alignment horizontal="left" vertical="top" wrapText="1"/>
    </xf>
    <xf numFmtId="0" fontId="0" fillId="0" borderId="61" xfId="0" applyBorder="1" applyAlignment="1">
      <alignment horizontal="left" vertical="top" wrapText="1"/>
    </xf>
    <xf numFmtId="0" fontId="25" fillId="0" borderId="0" xfId="0" applyFont="1" applyAlignment="1">
      <alignment horizontal="left" vertical="top" wrapText="1"/>
    </xf>
    <xf numFmtId="0" fontId="0" fillId="0" borderId="22" xfId="0" applyBorder="1" applyAlignment="1">
      <alignment horizontal="center" vertical="center"/>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32" fillId="0" borderId="0" xfId="0" applyFont="1" applyAlignment="1">
      <alignment horizontal="left" vertical="center"/>
    </xf>
    <xf numFmtId="0" fontId="24" fillId="19" borderId="0" xfId="0" applyFont="1" applyFill="1" applyAlignment="1">
      <alignment horizontal="left" vertical="top" wrapText="1"/>
    </xf>
    <xf numFmtId="0" fontId="2" fillId="0" borderId="56"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2" fillId="0" borderId="62" xfId="0" applyFont="1" applyBorder="1" applyAlignment="1">
      <alignment horizontal="left" vertical="center" wrapText="1"/>
    </xf>
    <xf numFmtId="0" fontId="2" fillId="0" borderId="0" xfId="0" applyFont="1" applyAlignment="1">
      <alignment horizontal="left" vertical="center" wrapText="1"/>
    </xf>
    <xf numFmtId="0" fontId="2" fillId="0" borderId="40" xfId="0" applyFont="1" applyBorder="1" applyAlignment="1">
      <alignment horizontal="left" vertical="center" wrapText="1"/>
    </xf>
    <xf numFmtId="0" fontId="2" fillId="0" borderId="59" xfId="0" applyFont="1" applyBorder="1" applyAlignment="1">
      <alignment horizontal="left" vertical="center" wrapText="1"/>
    </xf>
    <xf numFmtId="0" fontId="2" fillId="0" borderId="60" xfId="0" applyFont="1" applyBorder="1" applyAlignment="1">
      <alignment horizontal="left" vertical="center" wrapText="1"/>
    </xf>
    <xf numFmtId="0" fontId="2" fillId="0" borderId="61" xfId="0" applyFont="1" applyBorder="1" applyAlignment="1">
      <alignment horizontal="left" vertical="center" wrapText="1"/>
    </xf>
    <xf numFmtId="0" fontId="21" fillId="22" borderId="0" xfId="0" applyFont="1" applyFill="1" applyAlignment="1">
      <alignment horizontal="left" vertical="top" wrapText="1"/>
    </xf>
    <xf numFmtId="0" fontId="29" fillId="0" borderId="0" xfId="0" applyFont="1" applyAlignment="1">
      <alignment horizontal="left" vertical="center"/>
    </xf>
    <xf numFmtId="0" fontId="31" fillId="0" borderId="0" xfId="0" applyFont="1" applyAlignment="1">
      <alignment horizontal="left" vertical="center"/>
    </xf>
    <xf numFmtId="0" fontId="18" fillId="15" borderId="0" xfId="0" applyFont="1" applyFill="1" applyAlignment="1">
      <alignment horizontal="left" vertical="top" wrapText="1"/>
    </xf>
    <xf numFmtId="0" fontId="0" fillId="0" borderId="56" xfId="0" applyBorder="1" applyAlignment="1">
      <alignment horizontal="left" vertical="top" wrapText="1"/>
    </xf>
    <xf numFmtId="0" fontId="1" fillId="2" borderId="36" xfId="0" applyFont="1" applyFill="1" applyBorder="1" applyAlignment="1">
      <alignment horizontal="center" vertical="center" wrapText="1"/>
    </xf>
    <xf numFmtId="0" fontId="1" fillId="2" borderId="47" xfId="0" applyFont="1" applyFill="1" applyBorder="1" applyAlignment="1">
      <alignment horizontal="center" vertical="center" wrapText="1"/>
    </xf>
    <xf numFmtId="0" fontId="8" fillId="19" borderId="19" xfId="0" applyFont="1" applyFill="1" applyBorder="1" applyAlignment="1">
      <alignment horizontal="center" vertical="center"/>
    </xf>
    <xf numFmtId="0" fontId="8" fillId="19" borderId="20" xfId="0" applyFont="1" applyFill="1" applyBorder="1" applyAlignment="1">
      <alignment horizontal="center" vertical="center"/>
    </xf>
    <xf numFmtId="0" fontId="8" fillId="19" borderId="21" xfId="0" applyFont="1" applyFill="1" applyBorder="1" applyAlignment="1">
      <alignment horizontal="center" vertical="center"/>
    </xf>
    <xf numFmtId="0" fontId="0" fillId="0" borderId="31" xfId="0" applyBorder="1" applyAlignment="1">
      <alignment horizontal="right"/>
    </xf>
    <xf numFmtId="0" fontId="0" fillId="0" borderId="0" xfId="0" applyAlignment="1">
      <alignment horizontal="right"/>
    </xf>
    <xf numFmtId="0" fontId="0" fillId="0" borderId="31" xfId="0" applyBorder="1" applyAlignment="1">
      <alignment horizontal="right" wrapText="1"/>
    </xf>
    <xf numFmtId="0" fontId="0" fillId="0" borderId="0" xfId="0" applyAlignment="1">
      <alignment horizontal="right" wrapText="1"/>
    </xf>
    <xf numFmtId="0" fontId="11" fillId="2" borderId="28"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30"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0" xfId="0" applyFont="1" applyFill="1" applyAlignment="1">
      <alignment horizontal="center" vertical="center"/>
    </xf>
    <xf numFmtId="0" fontId="11" fillId="2" borderId="26" xfId="0" applyFont="1" applyFill="1" applyBorder="1" applyAlignment="1">
      <alignment horizontal="center" vertical="center"/>
    </xf>
    <xf numFmtId="0" fontId="1" fillId="2" borderId="9" xfId="0" applyFont="1" applyFill="1" applyBorder="1" applyAlignment="1">
      <alignment vertical="center" wrapText="1"/>
    </xf>
    <xf numFmtId="0" fontId="1" fillId="2" borderId="11" xfId="0" applyFont="1" applyFill="1" applyBorder="1" applyAlignment="1">
      <alignment vertical="center" wrapText="1"/>
    </xf>
    <xf numFmtId="2" fontId="25" fillId="2" borderId="10" xfId="0" applyNumberFormat="1" applyFont="1" applyFill="1" applyBorder="1" applyAlignment="1">
      <alignment horizontal="center" vertical="center" wrapText="1"/>
    </xf>
    <xf numFmtId="2" fontId="25" fillId="2" borderId="11" xfId="0" applyNumberFormat="1" applyFont="1" applyFill="1" applyBorder="1" applyAlignment="1">
      <alignment horizontal="center" vertical="center" wrapText="1"/>
    </xf>
    <xf numFmtId="164" fontId="38" fillId="2" borderId="10" xfId="0" applyNumberFormat="1" applyFont="1" applyFill="1" applyBorder="1" applyAlignment="1">
      <alignment horizontal="center" vertical="center" wrapText="1"/>
    </xf>
    <xf numFmtId="164" fontId="38" fillId="2" borderId="16" xfId="0" applyNumberFormat="1" applyFont="1" applyFill="1" applyBorder="1" applyAlignment="1">
      <alignment horizontal="center" vertical="center" wrapText="1"/>
    </xf>
    <xf numFmtId="0" fontId="39" fillId="6" borderId="24" xfId="0" applyFont="1" applyFill="1" applyBorder="1" applyAlignment="1">
      <alignment horizontal="left" wrapText="1"/>
    </xf>
    <xf numFmtId="0" fontId="39" fillId="6" borderId="25" xfId="0" applyFont="1" applyFill="1" applyBorder="1" applyAlignment="1">
      <alignment horizontal="left" wrapText="1"/>
    </xf>
    <xf numFmtId="2" fontId="33" fillId="2" borderId="70" xfId="0" applyNumberFormat="1" applyFont="1" applyFill="1" applyBorder="1" applyAlignment="1">
      <alignment horizontal="center" vertical="center"/>
    </xf>
    <xf numFmtId="2" fontId="33" fillId="2" borderId="71" xfId="0" applyNumberFormat="1" applyFont="1" applyFill="1" applyBorder="1" applyAlignment="1">
      <alignment horizontal="center" vertical="center"/>
    </xf>
    <xf numFmtId="0" fontId="8" fillId="7" borderId="19" xfId="0" applyFont="1" applyFill="1" applyBorder="1" applyAlignment="1">
      <alignment horizontal="center" vertical="center"/>
    </xf>
    <xf numFmtId="0" fontId="8" fillId="7" borderId="20" xfId="0" applyFont="1" applyFill="1" applyBorder="1" applyAlignment="1">
      <alignment horizontal="center" vertical="center"/>
    </xf>
    <xf numFmtId="0" fontId="8" fillId="7" borderId="21" xfId="0" applyFont="1" applyFill="1" applyBorder="1" applyAlignment="1">
      <alignment horizontal="center" vertical="center"/>
    </xf>
    <xf numFmtId="0" fontId="8" fillId="13" borderId="19" xfId="0" applyFont="1" applyFill="1" applyBorder="1" applyAlignment="1">
      <alignment horizontal="center" vertical="center"/>
    </xf>
    <xf numFmtId="0" fontId="8" fillId="13" borderId="20" xfId="0" applyFont="1" applyFill="1" applyBorder="1" applyAlignment="1">
      <alignment horizontal="center" vertical="center"/>
    </xf>
    <xf numFmtId="0" fontId="8" fillId="13" borderId="21" xfId="0" applyFont="1" applyFill="1" applyBorder="1" applyAlignment="1">
      <alignment horizontal="center" vertical="center"/>
    </xf>
    <xf numFmtId="0" fontId="1" fillId="2" borderId="64" xfId="0" applyFont="1" applyFill="1" applyBorder="1" applyAlignment="1">
      <alignment horizontal="center" vertical="center" wrapText="1"/>
    </xf>
    <xf numFmtId="0" fontId="1" fillId="2" borderId="65" xfId="0" applyFont="1" applyFill="1" applyBorder="1" applyAlignment="1">
      <alignment horizontal="center" vertical="center" wrapText="1"/>
    </xf>
    <xf numFmtId="2" fontId="9" fillId="2" borderId="15" xfId="0" applyNumberFormat="1" applyFont="1" applyFill="1" applyBorder="1" applyAlignment="1">
      <alignment horizontal="center" vertical="center" wrapText="1"/>
    </xf>
    <xf numFmtId="2" fontId="1" fillId="2" borderId="53" xfId="0" applyNumberFormat="1" applyFont="1" applyFill="1" applyBorder="1" applyAlignment="1">
      <alignment horizontal="center" vertical="center"/>
    </xf>
    <xf numFmtId="0" fontId="1" fillId="2" borderId="54" xfId="0" applyFont="1" applyFill="1" applyBorder="1" applyAlignment="1">
      <alignment horizontal="center" vertical="center"/>
    </xf>
    <xf numFmtId="0" fontId="1" fillId="2" borderId="55" xfId="0" applyFont="1" applyFill="1" applyBorder="1" applyAlignment="1">
      <alignment horizontal="center" vertical="center"/>
    </xf>
    <xf numFmtId="0" fontId="0" fillId="2" borderId="0" xfId="0" applyFill="1" applyAlignment="1">
      <alignment horizontal="left" vertical="top" wrapText="1"/>
    </xf>
    <xf numFmtId="0" fontId="0" fillId="2" borderId="26" xfId="0"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164" fontId="7" fillId="2" borderId="39" xfId="0" applyNumberFormat="1" applyFont="1" applyFill="1" applyBorder="1" applyAlignment="1">
      <alignment horizontal="center" vertical="center"/>
    </xf>
    <xf numFmtId="164" fontId="7" fillId="2" borderId="42" xfId="0" applyNumberFormat="1" applyFont="1" applyFill="1" applyBorder="1" applyAlignment="1">
      <alignment horizontal="center" vertical="center"/>
    </xf>
    <xf numFmtId="164" fontId="7" fillId="2" borderId="15" xfId="0" applyNumberFormat="1" applyFont="1" applyFill="1" applyBorder="1" applyAlignment="1">
      <alignment horizontal="center" vertical="center"/>
    </xf>
    <xf numFmtId="164" fontId="7" fillId="2" borderId="5" xfId="0" applyNumberFormat="1" applyFont="1" applyFill="1" applyBorder="1" applyAlignment="1">
      <alignment horizontal="center" vertical="center"/>
    </xf>
    <xf numFmtId="0" fontId="1" fillId="2" borderId="41" xfId="0" applyFont="1" applyFill="1" applyBorder="1" applyAlignment="1">
      <alignment vertical="center" wrapText="1"/>
    </xf>
    <xf numFmtId="0" fontId="1" fillId="2" borderId="39" xfId="0" applyFont="1" applyFill="1" applyBorder="1" applyAlignment="1">
      <alignment vertical="center" wrapText="1"/>
    </xf>
    <xf numFmtId="0" fontId="1" fillId="2" borderId="14" xfId="0" applyFont="1" applyFill="1" applyBorder="1" applyAlignment="1">
      <alignment vertical="center" wrapText="1"/>
    </xf>
    <xf numFmtId="0" fontId="1" fillId="2" borderId="15" xfId="0" applyFont="1" applyFill="1" applyBorder="1" applyAlignment="1">
      <alignment vertical="center" wrapText="1"/>
    </xf>
    <xf numFmtId="0" fontId="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72" xfId="0" applyFont="1" applyFill="1" applyBorder="1" applyAlignment="1">
      <alignment horizontal="left" vertical="center" wrapText="1"/>
    </xf>
    <xf numFmtId="0" fontId="0" fillId="2" borderId="31" xfId="0" applyFill="1" applyBorder="1" applyAlignment="1">
      <alignment horizontal="right" vertical="top"/>
    </xf>
    <xf numFmtId="0" fontId="0" fillId="2" borderId="0" xfId="0" applyFill="1" applyAlignment="1">
      <alignment horizontal="right" vertical="top"/>
    </xf>
    <xf numFmtId="0" fontId="23" fillId="0" borderId="31" xfId="0" applyFont="1" applyBorder="1" applyAlignment="1">
      <alignment horizontal="right" vertical="top" wrapText="1"/>
    </xf>
    <xf numFmtId="0" fontId="2" fillId="0" borderId="0" xfId="0" applyFont="1" applyAlignment="1">
      <alignment horizontal="right" vertical="top" wrapText="1"/>
    </xf>
    <xf numFmtId="0" fontId="2" fillId="0" borderId="31" xfId="0" applyFont="1" applyBorder="1" applyAlignment="1">
      <alignment horizontal="right" vertical="top" wrapText="1"/>
    </xf>
    <xf numFmtId="0" fontId="0" fillId="0" borderId="31" xfId="0" applyBorder="1" applyAlignment="1">
      <alignment horizontal="right" vertical="top" wrapText="1"/>
    </xf>
    <xf numFmtId="0" fontId="0" fillId="0" borderId="0" xfId="0" applyAlignment="1">
      <alignment horizontal="right" vertical="top" wrapText="1"/>
    </xf>
    <xf numFmtId="0" fontId="13" fillId="6" borderId="10" xfId="0" quotePrefix="1" applyFont="1" applyFill="1" applyBorder="1" applyAlignment="1">
      <alignment horizontal="center" vertical="center"/>
    </xf>
    <xf numFmtId="0" fontId="13" fillId="6" borderId="10" xfId="0" applyFont="1" applyFill="1" applyBorder="1" applyAlignment="1">
      <alignment horizontal="center" vertical="center"/>
    </xf>
    <xf numFmtId="0" fontId="8" fillId="25" borderId="19" xfId="0" applyFont="1" applyFill="1" applyBorder="1" applyAlignment="1">
      <alignment horizontal="center" vertical="center"/>
    </xf>
    <xf numFmtId="0" fontId="8" fillId="25" borderId="20" xfId="0" applyFont="1" applyFill="1" applyBorder="1" applyAlignment="1">
      <alignment horizontal="center" vertical="center"/>
    </xf>
    <xf numFmtId="0" fontId="8" fillId="25" borderId="21" xfId="0" applyFont="1" applyFill="1" applyBorder="1" applyAlignment="1">
      <alignment horizontal="center" vertical="center"/>
    </xf>
    <xf numFmtId="0" fontId="1" fillId="2" borderId="36" xfId="0" applyFont="1" applyFill="1" applyBorder="1" applyAlignment="1">
      <alignment horizontal="left" vertical="center" wrapText="1"/>
    </xf>
    <xf numFmtId="0" fontId="1" fillId="2" borderId="47" xfId="0" applyFont="1" applyFill="1" applyBorder="1" applyAlignment="1">
      <alignment horizontal="left" vertical="center" wrapText="1"/>
    </xf>
    <xf numFmtId="0" fontId="1" fillId="2" borderId="37" xfId="0" applyFont="1" applyFill="1" applyBorder="1" applyAlignment="1">
      <alignment horizontal="left" vertical="center"/>
    </xf>
    <xf numFmtId="0" fontId="1" fillId="2" borderId="4" xfId="0" applyFont="1" applyFill="1" applyBorder="1" applyAlignment="1">
      <alignment horizontal="left" vertical="center"/>
    </xf>
    <xf numFmtId="0" fontId="1" fillId="2" borderId="49" xfId="0" applyFont="1" applyFill="1" applyBorder="1" applyAlignment="1">
      <alignment horizontal="left" vertical="center"/>
    </xf>
    <xf numFmtId="0" fontId="1" fillId="2" borderId="9" xfId="0" applyFont="1" applyFill="1" applyBorder="1" applyAlignment="1">
      <alignment horizontal="left" vertical="center"/>
    </xf>
    <xf numFmtId="0" fontId="1" fillId="2" borderId="10" xfId="0" applyFont="1" applyFill="1" applyBorder="1" applyAlignment="1">
      <alignment horizontal="left" vertical="center"/>
    </xf>
    <xf numFmtId="0" fontId="1" fillId="2" borderId="11" xfId="0" applyFont="1" applyFill="1" applyBorder="1" applyAlignment="1">
      <alignment horizontal="left" vertical="center"/>
    </xf>
    <xf numFmtId="0" fontId="2" fillId="0" borderId="31" xfId="0" applyFont="1" applyBorder="1" applyAlignment="1">
      <alignment horizontal="right" wrapText="1"/>
    </xf>
    <xf numFmtId="0" fontId="2" fillId="0" borderId="0" xfId="0" applyFont="1" applyAlignment="1">
      <alignment horizontal="right" wrapText="1"/>
    </xf>
    <xf numFmtId="0" fontId="1" fillId="0" borderId="2" xfId="0" applyFont="1" applyBorder="1" applyAlignment="1">
      <alignment horizontal="center" vertical="center" wrapText="1"/>
    </xf>
    <xf numFmtId="0" fontId="1" fillId="2" borderId="11" xfId="0" applyFont="1" applyFill="1" applyBorder="1" applyAlignment="1">
      <alignment horizontal="left" vertical="center" wrapText="1"/>
    </xf>
    <xf numFmtId="0" fontId="8" fillId="22" borderId="19" xfId="0" applyFont="1" applyFill="1" applyBorder="1" applyAlignment="1">
      <alignment horizontal="center" vertical="center"/>
    </xf>
    <xf numFmtId="0" fontId="8" fillId="22" borderId="20" xfId="0" applyFont="1" applyFill="1" applyBorder="1" applyAlignment="1">
      <alignment horizontal="center" vertical="center"/>
    </xf>
    <xf numFmtId="0" fontId="8" fillId="22" borderId="21" xfId="0" applyFont="1" applyFill="1" applyBorder="1" applyAlignment="1">
      <alignment horizontal="center" vertical="center"/>
    </xf>
    <xf numFmtId="0" fontId="0" fillId="2" borderId="31" xfId="0" applyFill="1" applyBorder="1" applyAlignment="1">
      <alignment horizontal="right" vertical="top" wrapText="1"/>
    </xf>
    <xf numFmtId="0" fontId="0" fillId="2" borderId="0" xfId="0" applyFill="1" applyAlignment="1">
      <alignment horizontal="right" vertical="top" wrapText="1"/>
    </xf>
    <xf numFmtId="0" fontId="0" fillId="2" borderId="6" xfId="0" applyFill="1" applyBorder="1" applyAlignment="1">
      <alignment horizontal="left" vertical="center" wrapText="1"/>
    </xf>
    <xf numFmtId="0" fontId="0" fillId="2" borderId="34" xfId="0" applyFill="1" applyBorder="1" applyAlignment="1">
      <alignment horizontal="left" vertical="center" wrapText="1"/>
    </xf>
    <xf numFmtId="0" fontId="0" fillId="2" borderId="48" xfId="0" applyFill="1" applyBorder="1" applyAlignment="1">
      <alignment horizontal="left" vertical="center" wrapText="1"/>
    </xf>
    <xf numFmtId="0" fontId="27" fillId="6" borderId="0" xfId="0" applyFont="1" applyFill="1" applyAlignment="1">
      <alignment horizontal="left" wrapText="1"/>
    </xf>
    <xf numFmtId="0" fontId="1" fillId="0" borderId="27" xfId="0" applyFont="1" applyBorder="1" applyAlignment="1">
      <alignment horizontal="center" vertical="center" wrapText="1"/>
    </xf>
    <xf numFmtId="0" fontId="1" fillId="0" borderId="50" xfId="0" applyFont="1" applyBorder="1" applyAlignment="1">
      <alignment horizontal="center" vertical="center" wrapText="1"/>
    </xf>
    <xf numFmtId="0" fontId="1" fillId="0" borderId="51" xfId="0" applyFont="1" applyBorder="1" applyAlignment="1">
      <alignment horizontal="center" vertical="center" wrapText="1"/>
    </xf>
    <xf numFmtId="0" fontId="0" fillId="2" borderId="6" xfId="0" applyFill="1" applyBorder="1" applyAlignment="1">
      <alignment horizontal="left" vertical="center"/>
    </xf>
    <xf numFmtId="0" fontId="0" fillId="2" borderId="34" xfId="0" applyFill="1" applyBorder="1" applyAlignment="1">
      <alignment horizontal="left" vertical="center"/>
    </xf>
    <xf numFmtId="0" fontId="0" fillId="2" borderId="48" xfId="0" applyFill="1" applyBorder="1" applyAlignment="1">
      <alignment horizontal="left" vertical="center"/>
    </xf>
    <xf numFmtId="0" fontId="1" fillId="2" borderId="38" xfId="0" applyFont="1" applyFill="1" applyBorder="1" applyAlignment="1">
      <alignment horizontal="center" wrapText="1"/>
    </xf>
    <xf numFmtId="0" fontId="1" fillId="2" borderId="45" xfId="0" applyFont="1" applyFill="1" applyBorder="1" applyAlignment="1">
      <alignment horizontal="center" wrapText="1"/>
    </xf>
    <xf numFmtId="0" fontId="1" fillId="2" borderId="46" xfId="0" applyFont="1" applyFill="1" applyBorder="1" applyAlignment="1">
      <alignment horizontal="center" wrapText="1"/>
    </xf>
    <xf numFmtId="0" fontId="6" fillId="2" borderId="41" xfId="0" applyFont="1" applyFill="1" applyBorder="1" applyAlignment="1">
      <alignment horizontal="center" vertical="center"/>
    </xf>
    <xf numFmtId="0" fontId="6" fillId="2" borderId="66" xfId="0" applyFont="1" applyFill="1" applyBorder="1" applyAlignment="1">
      <alignment horizontal="center" vertical="center"/>
    </xf>
    <xf numFmtId="0" fontId="6" fillId="2" borderId="39" xfId="0" applyFont="1" applyFill="1" applyBorder="1" applyAlignment="1">
      <alignment horizontal="center" vertical="center"/>
    </xf>
    <xf numFmtId="0" fontId="0" fillId="2" borderId="1" xfId="0" applyFill="1" applyBorder="1" applyAlignment="1">
      <alignment horizontal="center" vertical="center"/>
    </xf>
    <xf numFmtId="0" fontId="0" fillId="2" borderId="48" xfId="0" applyFill="1" applyBorder="1" applyAlignment="1">
      <alignment horizontal="center" vertical="center"/>
    </xf>
    <xf numFmtId="0" fontId="0" fillId="2" borderId="2" xfId="0" applyFill="1" applyBorder="1" applyAlignment="1">
      <alignment horizontal="center" vertical="center"/>
    </xf>
    <xf numFmtId="0" fontId="0" fillId="2" borderId="6" xfId="0" applyFill="1" applyBorder="1" applyAlignment="1">
      <alignment horizontal="center" vertical="center"/>
    </xf>
    <xf numFmtId="0" fontId="0" fillId="2" borderId="34" xfId="0" applyFill="1" applyBorder="1" applyAlignment="1">
      <alignment horizontal="center" vertical="center"/>
    </xf>
    <xf numFmtId="14" fontId="3" fillId="5" borderId="8" xfId="0" applyNumberFormat="1" applyFont="1" applyFill="1" applyBorder="1" applyAlignment="1" applyProtection="1">
      <alignment horizontal="center" vertical="center"/>
      <protection locked="0"/>
    </xf>
    <xf numFmtId="14" fontId="3" fillId="5" borderId="34" xfId="0" applyNumberFormat="1" applyFont="1" applyFill="1" applyBorder="1" applyAlignment="1" applyProtection="1">
      <alignment horizontal="center" vertical="center"/>
      <protection locked="0"/>
    </xf>
    <xf numFmtId="14" fontId="3" fillId="5" borderId="8" xfId="0" applyNumberFormat="1" applyFont="1" applyFill="1" applyBorder="1" applyAlignment="1" applyProtection="1">
      <alignment horizontal="center" vertical="center" wrapText="1"/>
      <protection locked="0"/>
    </xf>
    <xf numFmtId="14" fontId="3" fillId="5" borderId="7" xfId="0" applyNumberFormat="1" applyFont="1" applyFill="1" applyBorder="1" applyAlignment="1" applyProtection="1">
      <alignment horizontal="center" vertical="center" wrapText="1"/>
      <protection locked="0"/>
    </xf>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6" fillId="5" borderId="2" xfId="0" applyFont="1" applyFill="1" applyBorder="1" applyAlignment="1" applyProtection="1">
      <alignment horizontal="left" vertical="center"/>
      <protection locked="0"/>
    </xf>
    <xf numFmtId="1" fontId="3" fillId="0" borderId="0" xfId="0" applyNumberFormat="1" applyFont="1" applyAlignment="1">
      <alignment horizontal="center"/>
    </xf>
    <xf numFmtId="0" fontId="3" fillId="0" borderId="0" xfId="0" applyFont="1" applyAlignment="1">
      <alignment horizontal="left"/>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7" fillId="0" borderId="0" xfId="0" applyFont="1" applyAlignment="1">
      <alignment horizontal="right" vertical="center"/>
    </xf>
    <xf numFmtId="0" fontId="13" fillId="5" borderId="0" xfId="0" applyFont="1" applyFill="1" applyAlignment="1" applyProtection="1">
      <alignment horizontal="center" vertical="center"/>
      <protection locked="0"/>
    </xf>
    <xf numFmtId="0" fontId="6" fillId="2" borderId="41" xfId="0" applyFont="1" applyFill="1" applyBorder="1" applyAlignment="1">
      <alignment horizontal="center"/>
    </xf>
    <xf numFmtId="0" fontId="6" fillId="2" borderId="39" xfId="0" applyFont="1" applyFill="1" applyBorder="1" applyAlignment="1">
      <alignment horizontal="center"/>
    </xf>
    <xf numFmtId="0" fontId="6" fillId="2" borderId="75" xfId="0" applyFont="1" applyFill="1" applyBorder="1" applyAlignment="1">
      <alignment horizontal="center"/>
    </xf>
    <xf numFmtId="0" fontId="6" fillId="2" borderId="42" xfId="0" applyFont="1" applyFill="1" applyBorder="1" applyAlignment="1">
      <alignment horizontal="center"/>
    </xf>
    <xf numFmtId="0" fontId="6" fillId="0" borderId="39" xfId="0" applyFont="1" applyBorder="1" applyAlignment="1">
      <alignment horizontal="center" vertical="center"/>
    </xf>
    <xf numFmtId="0" fontId="6" fillId="0" borderId="42" xfId="0" applyFont="1" applyBorder="1" applyAlignment="1">
      <alignment horizontal="center" vertical="center"/>
    </xf>
    <xf numFmtId="14" fontId="3" fillId="5" borderId="2" xfId="0" applyNumberFormat="1" applyFont="1" applyFill="1" applyBorder="1" applyAlignment="1" applyProtection="1">
      <alignment horizontal="center" vertical="center"/>
      <protection locked="0"/>
    </xf>
    <xf numFmtId="0" fontId="1" fillId="2" borderId="39" xfId="0" applyFont="1" applyFill="1" applyBorder="1" applyAlignment="1">
      <alignment horizontal="center" vertical="center" wrapText="1"/>
    </xf>
    <xf numFmtId="0" fontId="1" fillId="2" borderId="42" xfId="0" applyFont="1" applyFill="1" applyBorder="1" applyAlignment="1">
      <alignment horizontal="center" vertical="center" wrapText="1"/>
    </xf>
    <xf numFmtId="14" fontId="1" fillId="17" borderId="2" xfId="0" applyNumberFormat="1" applyFont="1" applyFill="1" applyBorder="1" applyAlignment="1" applyProtection="1">
      <alignment horizontal="center" vertical="center" wrapText="1"/>
      <protection locked="0"/>
    </xf>
    <xf numFmtId="14" fontId="1" fillId="17" borderId="3" xfId="0" applyNumberFormat="1" applyFont="1" applyFill="1" applyBorder="1" applyAlignment="1" applyProtection="1">
      <alignment horizontal="center" vertical="center" wrapText="1"/>
      <protection locked="0"/>
    </xf>
    <xf numFmtId="14" fontId="1" fillId="17" borderId="15" xfId="0" applyNumberFormat="1" applyFont="1" applyFill="1" applyBorder="1" applyAlignment="1" applyProtection="1">
      <alignment horizontal="center" vertical="center" wrapText="1"/>
      <protection locked="0"/>
    </xf>
    <xf numFmtId="14" fontId="1" fillId="17" borderId="5" xfId="0" applyNumberFormat="1"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wrapText="1"/>
    </xf>
    <xf numFmtId="14" fontId="3" fillId="5" borderId="3" xfId="0" applyNumberFormat="1" applyFont="1" applyFill="1" applyBorder="1" applyAlignment="1" applyProtection="1">
      <alignment horizontal="center" vertical="center"/>
      <protection locked="0"/>
    </xf>
    <xf numFmtId="14" fontId="3" fillId="5" borderId="7" xfId="0" applyNumberFormat="1" applyFont="1" applyFill="1" applyBorder="1" applyAlignment="1" applyProtection="1">
      <alignment horizontal="center" vertical="center"/>
      <protection locked="0"/>
    </xf>
    <xf numFmtId="0" fontId="13" fillId="0" borderId="0" xfId="0" applyFont="1" applyAlignment="1">
      <alignment horizontal="center" vertical="center"/>
    </xf>
    <xf numFmtId="0" fontId="5" fillId="13" borderId="0" xfId="0" applyFont="1" applyFill="1" applyAlignment="1">
      <alignment horizontal="left"/>
    </xf>
    <xf numFmtId="0" fontId="4" fillId="6" borderId="27" xfId="0" applyFont="1" applyFill="1" applyBorder="1" applyAlignment="1">
      <alignment horizontal="center" vertical="center" wrapText="1"/>
    </xf>
    <xf numFmtId="0" fontId="4" fillId="6" borderId="52" xfId="0" applyFont="1" applyFill="1" applyBorder="1" applyAlignment="1">
      <alignment horizontal="center" vertical="center" wrapText="1"/>
    </xf>
    <xf numFmtId="0" fontId="4" fillId="6" borderId="53" xfId="0" applyFont="1" applyFill="1" applyBorder="1" applyAlignment="1">
      <alignment horizontal="center" vertical="center" wrapText="1"/>
    </xf>
    <xf numFmtId="14" fontId="3" fillId="5" borderId="63" xfId="0" applyNumberFormat="1" applyFont="1" applyFill="1" applyBorder="1" applyAlignment="1" applyProtection="1">
      <alignment horizontal="center" vertical="center"/>
      <protection locked="0"/>
    </xf>
    <xf numFmtId="14" fontId="3" fillId="5" borderId="55" xfId="0" applyNumberFormat="1" applyFont="1" applyFill="1" applyBorder="1" applyAlignment="1" applyProtection="1">
      <alignment horizontal="center" vertical="center"/>
      <protection locked="0"/>
    </xf>
    <xf numFmtId="0" fontId="3" fillId="0" borderId="0" xfId="0" applyFont="1" applyAlignment="1">
      <alignment horizontal="center" vertical="center" wrapText="1"/>
    </xf>
    <xf numFmtId="0" fontId="6" fillId="0" borderId="2" xfId="0" applyFont="1" applyBorder="1" applyAlignment="1">
      <alignment horizontal="center" vertical="center"/>
    </xf>
    <xf numFmtId="0" fontId="3" fillId="0" borderId="0" xfId="0" applyFont="1" applyAlignment="1">
      <alignment horizontal="center"/>
    </xf>
    <xf numFmtId="0" fontId="41" fillId="17" borderId="2" xfId="0" applyFont="1" applyFill="1" applyBorder="1" applyAlignment="1" applyProtection="1">
      <alignment horizontal="center" vertical="center"/>
      <protection locked="0"/>
    </xf>
    <xf numFmtId="0" fontId="41" fillId="17" borderId="15" xfId="0" applyFont="1" applyFill="1" applyBorder="1" applyAlignment="1" applyProtection="1">
      <alignment horizontal="center" vertical="center"/>
      <protection locked="0"/>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6" xfId="0" applyNumberFormat="1" applyFont="1" applyFill="1" applyBorder="1" applyAlignment="1">
      <alignment horizontal="center" vertical="center"/>
    </xf>
    <xf numFmtId="164" fontId="4" fillId="6" borderId="9" xfId="0" applyNumberFormat="1" applyFont="1" applyFill="1" applyBorder="1" applyAlignment="1">
      <alignment horizontal="center" vertical="center"/>
    </xf>
    <xf numFmtId="164" fontId="4" fillId="6" borderId="10" xfId="0" applyNumberFormat="1" applyFont="1" applyFill="1" applyBorder="1" applyAlignment="1">
      <alignment horizontal="center" vertical="center"/>
    </xf>
    <xf numFmtId="164" fontId="4" fillId="6" borderId="16" xfId="0" applyNumberFormat="1" applyFont="1" applyFill="1" applyBorder="1" applyAlignment="1">
      <alignment horizontal="center" vertical="center"/>
    </xf>
    <xf numFmtId="164" fontId="4" fillId="6" borderId="19" xfId="0" applyNumberFormat="1" applyFont="1" applyFill="1" applyBorder="1" applyAlignment="1">
      <alignment horizontal="center" vertical="center"/>
    </xf>
    <xf numFmtId="164" fontId="4" fillId="6" borderId="20" xfId="0" applyNumberFormat="1" applyFont="1" applyFill="1" applyBorder="1" applyAlignment="1">
      <alignment horizontal="center" vertical="center"/>
    </xf>
    <xf numFmtId="164" fontId="4" fillId="6" borderId="21" xfId="0" applyNumberFormat="1" applyFont="1" applyFill="1" applyBorder="1" applyAlignment="1">
      <alignment horizontal="center" vertical="center"/>
    </xf>
    <xf numFmtId="0" fontId="4" fillId="6" borderId="9" xfId="0" applyFont="1" applyFill="1" applyBorder="1" applyAlignment="1">
      <alignment horizontal="left" vertical="center" wrapText="1"/>
    </xf>
    <xf numFmtId="0" fontId="4" fillId="6" borderId="10" xfId="0" applyFont="1" applyFill="1" applyBorder="1" applyAlignment="1">
      <alignment horizontal="left" vertical="center" wrapText="1"/>
    </xf>
    <xf numFmtId="0" fontId="4" fillId="6" borderId="16" xfId="0" applyFont="1" applyFill="1" applyBorder="1" applyAlignment="1">
      <alignment horizontal="left" vertical="center" wrapText="1"/>
    </xf>
    <xf numFmtId="0" fontId="4" fillId="6" borderId="9" xfId="0" applyFont="1" applyFill="1" applyBorder="1" applyAlignment="1">
      <alignment horizontal="left" vertical="center"/>
    </xf>
    <xf numFmtId="0" fontId="4" fillId="6" borderId="10" xfId="0" applyFont="1" applyFill="1" applyBorder="1" applyAlignment="1">
      <alignment horizontal="left" vertical="center"/>
    </xf>
    <xf numFmtId="164" fontId="1" fillId="6" borderId="10" xfId="0" applyNumberFormat="1" applyFont="1" applyFill="1" applyBorder="1" applyAlignment="1">
      <alignment horizontal="left" vertical="center"/>
    </xf>
    <xf numFmtId="164" fontId="1" fillId="6" borderId="16" xfId="0" applyNumberFormat="1" applyFont="1" applyFill="1" applyBorder="1" applyAlignment="1">
      <alignment horizontal="left" vertical="center"/>
    </xf>
    <xf numFmtId="0" fontId="6" fillId="3" borderId="2" xfId="0" applyFont="1" applyFill="1" applyBorder="1" applyAlignment="1">
      <alignment horizontal="center"/>
    </xf>
    <xf numFmtId="166" fontId="3" fillId="0" borderId="2" xfId="0" applyNumberFormat="1" applyFont="1" applyBorder="1" applyAlignment="1">
      <alignment horizontal="center" vertical="center"/>
    </xf>
    <xf numFmtId="0" fontId="6" fillId="0" borderId="2" xfId="0" applyFont="1" applyBorder="1" applyAlignment="1">
      <alignment horizontal="center" vertical="center" wrapText="1"/>
    </xf>
    <xf numFmtId="0" fontId="0" fillId="2" borderId="51" xfId="0" applyFill="1" applyBorder="1" applyAlignment="1">
      <alignment horizontal="center" vertical="center"/>
    </xf>
    <xf numFmtId="0" fontId="0" fillId="2" borderId="68" xfId="0" applyFill="1" applyBorder="1" applyAlignment="1">
      <alignment horizontal="center" vertical="center"/>
    </xf>
    <xf numFmtId="0" fontId="0" fillId="2" borderId="63" xfId="0" applyFill="1" applyBorder="1" applyAlignment="1">
      <alignment horizontal="center" vertical="center"/>
    </xf>
    <xf numFmtId="0" fontId="5" fillId="20" borderId="0" xfId="0" applyFont="1" applyFill="1" applyAlignment="1">
      <alignment horizontal="left"/>
    </xf>
    <xf numFmtId="0" fontId="0" fillId="2" borderId="14" xfId="0" applyFill="1" applyBorder="1" applyAlignment="1">
      <alignment horizontal="center" vertical="center" wrapText="1"/>
    </xf>
    <xf numFmtId="0" fontId="0" fillId="2" borderId="15" xfId="0" applyFill="1" applyBorder="1" applyAlignment="1">
      <alignment horizontal="center" vertical="center" wrapText="1"/>
    </xf>
    <xf numFmtId="0" fontId="3" fillId="5" borderId="0" xfId="0" applyFont="1" applyFill="1" applyAlignment="1">
      <alignment horizontal="left" vertical="center"/>
    </xf>
    <xf numFmtId="0" fontId="4" fillId="6" borderId="65" xfId="0" applyFont="1" applyFill="1" applyBorder="1" applyAlignment="1">
      <alignment horizontal="center" vertical="center" wrapText="1"/>
    </xf>
    <xf numFmtId="14" fontId="3" fillId="5" borderId="67" xfId="0" applyNumberFormat="1" applyFont="1" applyFill="1" applyBorder="1" applyAlignment="1" applyProtection="1">
      <alignment horizontal="center" vertical="center"/>
      <protection locked="0"/>
    </xf>
    <xf numFmtId="14" fontId="3" fillId="5" borderId="76" xfId="0" applyNumberFormat="1" applyFont="1" applyFill="1" applyBorder="1" applyAlignment="1" applyProtection="1">
      <alignment horizontal="center" vertical="center"/>
      <protection locked="0"/>
    </xf>
    <xf numFmtId="0" fontId="1" fillId="0" borderId="8" xfId="0" applyFont="1" applyBorder="1" applyAlignment="1">
      <alignment horizontal="center"/>
    </xf>
    <xf numFmtId="0" fontId="1" fillId="0" borderId="48" xfId="0" applyFont="1" applyBorder="1" applyAlignment="1">
      <alignment horizontal="center"/>
    </xf>
  </cellXfs>
  <cellStyles count="1">
    <cellStyle name="Normal" xfId="0" builtinId="0"/>
  </cellStyles>
  <dxfs count="36">
    <dxf>
      <fill>
        <patternFill>
          <bgColor rgb="FFFF0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fgColor rgb="FFFEF5F0"/>
          <bgColor rgb="FFFFF8E5"/>
        </patternFill>
      </fill>
    </dxf>
    <dxf>
      <fill>
        <patternFill>
          <bgColor rgb="FFFFF8E5"/>
        </patternFill>
      </fill>
    </dxf>
    <dxf>
      <fill>
        <patternFill>
          <bgColor rgb="FFFFF9E7"/>
        </patternFill>
      </fill>
    </dxf>
    <dxf>
      <fill>
        <patternFill>
          <bgColor rgb="FFFFFAEB"/>
        </patternFill>
      </fill>
    </dxf>
    <dxf>
      <fill>
        <patternFill>
          <bgColor rgb="FFFFFAEB"/>
        </patternFill>
      </fill>
    </dxf>
    <dxf>
      <fill>
        <patternFill>
          <bgColor rgb="FFFFFAEB"/>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b val="0"/>
        <i/>
      </font>
      <fill>
        <patternFill patternType="none">
          <fgColor indexed="64"/>
          <bgColor auto="1"/>
        </patternFill>
      </fill>
    </dxf>
    <dxf>
      <font>
        <color auto="1"/>
      </font>
      <fill>
        <patternFill>
          <bgColor theme="7" tint="0.59996337778862885"/>
        </patternFill>
      </fill>
    </dxf>
    <dxf>
      <font>
        <b/>
        <i val="0"/>
        <color theme="0"/>
      </font>
      <fill>
        <patternFill patternType="none">
          <fgColor indexed="64"/>
          <bgColor auto="1"/>
        </patternFill>
      </fill>
    </dxf>
    <dxf>
      <font>
        <color auto="1"/>
      </font>
      <fill>
        <patternFill>
          <bgColor theme="7" tint="0.59996337778862885"/>
        </patternFill>
      </fill>
    </dxf>
    <dxf>
      <font>
        <color rgb="FF9C0006"/>
      </font>
      <fill>
        <patternFill>
          <bgColor rgb="FFFFC7CE"/>
        </patternFill>
      </fill>
    </dxf>
    <dxf>
      <fill>
        <patternFill>
          <bgColor rgb="FFFFFF99"/>
        </patternFill>
      </fill>
    </dxf>
    <dxf>
      <fill>
        <patternFill>
          <fgColor auto="1"/>
          <bgColor theme="9" tint="0.59996337778862885"/>
        </patternFill>
      </fill>
    </dxf>
    <dxf>
      <fill>
        <patternFill>
          <fgColor auto="1"/>
          <bgColor theme="8" tint="0.59996337778862885"/>
        </patternFill>
      </fill>
    </dxf>
    <dxf>
      <fill>
        <patternFill>
          <fgColor auto="1"/>
          <bgColor rgb="FFEBD4FC"/>
        </patternFill>
      </fill>
    </dxf>
    <dxf>
      <fill>
        <patternFill>
          <fgColor auto="1"/>
          <bgColor theme="5" tint="0.59996337778862885"/>
        </patternFill>
      </fill>
    </dxf>
    <dxf>
      <font>
        <color theme="0"/>
      </font>
      <fill>
        <patternFill>
          <fgColor auto="1"/>
          <bgColor theme="3" tint="0.39994506668294322"/>
        </patternFill>
      </fill>
    </dxf>
    <dxf>
      <fill>
        <patternFill>
          <fgColor auto="1"/>
          <bgColor rgb="FFA8E3FE"/>
        </patternFill>
      </fill>
    </dxf>
    <dxf>
      <fill>
        <patternFill>
          <bgColor theme="2"/>
        </patternFill>
      </fill>
    </dxf>
    <dxf>
      <fill>
        <patternFill>
          <bgColor theme="2"/>
        </patternFill>
      </fill>
    </dxf>
    <dxf>
      <font>
        <color rgb="FF9C0006"/>
      </font>
      <fill>
        <patternFill>
          <bgColor rgb="FFFFC7CE"/>
        </patternFill>
      </fill>
    </dxf>
    <dxf>
      <fill>
        <patternFill patternType="lightDown">
          <bgColor theme="2"/>
        </patternFill>
      </fill>
    </dxf>
    <dxf>
      <fill>
        <patternFill patternType="lightDown">
          <bgColor theme="2"/>
        </patternFill>
      </fill>
    </dxf>
  </dxfs>
  <tableStyles count="0" defaultTableStyle="TableStyleMedium2" defaultPivotStyle="PivotStyleLight16"/>
  <colors>
    <mruColors>
      <color rgb="FFA8E3FE"/>
      <color rgb="FFA8CFFE"/>
      <color rgb="FFFEDEFE"/>
      <color rgb="FFFEE1FF"/>
      <color rgb="FFDAB0FA"/>
      <color rgb="FFCCCCFF"/>
      <color rgb="FFFD99FD"/>
      <color rgb="FFFD7BFD"/>
      <color rgb="FFFCB4FE"/>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3-PLANNING ANNUEL'!A1"/><Relationship Id="rId2" Type="http://schemas.openxmlformats.org/officeDocument/2006/relationships/hyperlink" Target="#'2-CALCUL ANNUALISATION FORFAIT'!A1"/><Relationship Id="rId1" Type="http://schemas.openxmlformats.org/officeDocument/2006/relationships/hyperlink" Target="#'1-NOTICE'!A1"/><Relationship Id="rId5" Type="http://schemas.openxmlformats.org/officeDocument/2006/relationships/image" Target="../media/image4.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13" Type="http://schemas.openxmlformats.org/officeDocument/2006/relationships/image" Target="../media/image16.png"/><Relationship Id="rId3" Type="http://schemas.openxmlformats.org/officeDocument/2006/relationships/image" Target="../media/image7.png"/><Relationship Id="rId7" Type="http://schemas.openxmlformats.org/officeDocument/2006/relationships/image" Target="../media/image10.png"/><Relationship Id="rId12" Type="http://schemas.openxmlformats.org/officeDocument/2006/relationships/image" Target="../media/image15.png"/><Relationship Id="rId2" Type="http://schemas.openxmlformats.org/officeDocument/2006/relationships/image" Target="../media/image6.png"/><Relationship Id="rId1" Type="http://schemas.openxmlformats.org/officeDocument/2006/relationships/image" Target="../media/image5.png"/><Relationship Id="rId6" Type="http://schemas.openxmlformats.org/officeDocument/2006/relationships/hyperlink" Target="#'1-NOTICE'!X1"/><Relationship Id="rId11" Type="http://schemas.openxmlformats.org/officeDocument/2006/relationships/image" Target="../media/image14.png"/><Relationship Id="rId5" Type="http://schemas.openxmlformats.org/officeDocument/2006/relationships/image" Target="../media/image9.png"/><Relationship Id="rId15" Type="http://schemas.openxmlformats.org/officeDocument/2006/relationships/image" Target="../media/image18.png"/><Relationship Id="rId10" Type="http://schemas.openxmlformats.org/officeDocument/2006/relationships/image" Target="../media/image13.png"/><Relationship Id="rId4" Type="http://schemas.openxmlformats.org/officeDocument/2006/relationships/image" Target="../media/image8.png"/><Relationship Id="rId9" Type="http://schemas.openxmlformats.org/officeDocument/2006/relationships/image" Target="../media/image12.png"/><Relationship Id="rId14" Type="http://schemas.openxmlformats.org/officeDocument/2006/relationships/image" Target="../media/image17.png"/></Relationships>
</file>

<file path=xl/drawings/_rels/drawing3.xml.rels><?xml version="1.0" encoding="UTF-8" standalone="yes"?>
<Relationships xmlns="http://schemas.openxmlformats.org/package/2006/relationships"><Relationship Id="rId1" Type="http://schemas.openxmlformats.org/officeDocument/2006/relationships/image" Target="../media/image19.png"/></Relationships>
</file>

<file path=xl/drawings/_rels/drawing4.xml.rels><?xml version="1.0" encoding="UTF-8" standalone="yes"?>
<Relationships xmlns="http://schemas.openxmlformats.org/package/2006/relationships"><Relationship Id="rId1" Type="http://schemas.openxmlformats.org/officeDocument/2006/relationships/image" Target="../media/image19.png"/></Relationships>
</file>

<file path=xl/drawings/drawing1.xml><?xml version="1.0" encoding="utf-8"?>
<xdr:wsDr xmlns:xdr="http://schemas.openxmlformats.org/drawingml/2006/spreadsheetDrawing" xmlns:a="http://schemas.openxmlformats.org/drawingml/2006/main">
  <xdr:twoCellAnchor>
    <xdr:from>
      <xdr:col>3</xdr:col>
      <xdr:colOff>314325</xdr:colOff>
      <xdr:row>9</xdr:row>
      <xdr:rowOff>142875</xdr:rowOff>
    </xdr:from>
    <xdr:to>
      <xdr:col>12</xdr:col>
      <xdr:colOff>371475</xdr:colOff>
      <xdr:row>13</xdr:row>
      <xdr:rowOff>0</xdr:rowOff>
    </xdr:to>
    <xdr:sp macro="" textlink="">
      <xdr:nvSpPr>
        <xdr:cNvPr id="2" name="Rectangle : coins arrondis 1">
          <a:hlinkClick xmlns:r="http://schemas.openxmlformats.org/officeDocument/2006/relationships" r:id="rId1"/>
          <a:extLst>
            <a:ext uri="{FF2B5EF4-FFF2-40B4-BE49-F238E27FC236}">
              <a16:creationId xmlns:a16="http://schemas.microsoft.com/office/drawing/2014/main" id="{03E62BBE-746B-CB05-A1F2-3717121FC492}"/>
            </a:ext>
          </a:extLst>
        </xdr:cNvPr>
        <xdr:cNvSpPr/>
      </xdr:nvSpPr>
      <xdr:spPr>
        <a:xfrm>
          <a:off x="2600325" y="2343150"/>
          <a:ext cx="6915150" cy="619125"/>
        </a:xfrm>
        <a:prstGeom prst="roundRect">
          <a:avLst/>
        </a:prstGeom>
        <a:solidFill>
          <a:schemeClr val="accent2">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400" b="1"/>
            <a:t>1-LA NOTICE</a:t>
          </a:r>
        </a:p>
      </xdr:txBody>
    </xdr:sp>
    <xdr:clientData/>
  </xdr:twoCellAnchor>
  <xdr:twoCellAnchor>
    <xdr:from>
      <xdr:col>3</xdr:col>
      <xdr:colOff>304800</xdr:colOff>
      <xdr:row>14</xdr:row>
      <xdr:rowOff>180975</xdr:rowOff>
    </xdr:from>
    <xdr:to>
      <xdr:col>12</xdr:col>
      <xdr:colOff>361950</xdr:colOff>
      <xdr:row>18</xdr:row>
      <xdr:rowOff>38100</xdr:rowOff>
    </xdr:to>
    <xdr:sp macro="" textlink="">
      <xdr:nvSpPr>
        <xdr:cNvPr id="3" name="Rectangle : coins arrondis 2">
          <a:hlinkClick xmlns:r="http://schemas.openxmlformats.org/officeDocument/2006/relationships" r:id="rId2"/>
          <a:extLst>
            <a:ext uri="{FF2B5EF4-FFF2-40B4-BE49-F238E27FC236}">
              <a16:creationId xmlns:a16="http://schemas.microsoft.com/office/drawing/2014/main" id="{48B0F70B-EF4E-42E7-9717-A88FABCA2220}"/>
            </a:ext>
          </a:extLst>
        </xdr:cNvPr>
        <xdr:cNvSpPr/>
      </xdr:nvSpPr>
      <xdr:spPr>
        <a:xfrm>
          <a:off x="2590800" y="3333750"/>
          <a:ext cx="6915150" cy="619125"/>
        </a:xfrm>
        <a:prstGeom prst="roundRect">
          <a:avLst/>
        </a:prstGeom>
        <a:solidFill>
          <a:schemeClr val="accent6">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400" b="1"/>
            <a:t>2-CALCUL</a:t>
          </a:r>
          <a:r>
            <a:rPr lang="fr-FR" sz="2400" b="1" baseline="0"/>
            <a:t> ANNUALISATION AU FORFAIT</a:t>
          </a:r>
          <a:endParaRPr lang="fr-FR" sz="2400" b="1"/>
        </a:p>
      </xdr:txBody>
    </xdr:sp>
    <xdr:clientData/>
  </xdr:twoCellAnchor>
  <xdr:twoCellAnchor>
    <xdr:from>
      <xdr:col>3</xdr:col>
      <xdr:colOff>314325</xdr:colOff>
      <xdr:row>20</xdr:row>
      <xdr:rowOff>28575</xdr:rowOff>
    </xdr:from>
    <xdr:to>
      <xdr:col>12</xdr:col>
      <xdr:colOff>371475</xdr:colOff>
      <xdr:row>23</xdr:row>
      <xdr:rowOff>76200</xdr:rowOff>
    </xdr:to>
    <xdr:sp macro="" textlink="">
      <xdr:nvSpPr>
        <xdr:cNvPr id="4" name="Rectangle : coins arrondis 3">
          <a:hlinkClick xmlns:r="http://schemas.openxmlformats.org/officeDocument/2006/relationships" r:id="rId3"/>
          <a:extLst>
            <a:ext uri="{FF2B5EF4-FFF2-40B4-BE49-F238E27FC236}">
              <a16:creationId xmlns:a16="http://schemas.microsoft.com/office/drawing/2014/main" id="{09D1F4D5-01F3-456F-A65F-8A7F8FAE1815}"/>
            </a:ext>
          </a:extLst>
        </xdr:cNvPr>
        <xdr:cNvSpPr/>
      </xdr:nvSpPr>
      <xdr:spPr>
        <a:xfrm>
          <a:off x="2600325" y="4324350"/>
          <a:ext cx="6915150" cy="619125"/>
        </a:xfrm>
        <a:prstGeom prst="roundRect">
          <a:avLst/>
        </a:prstGeom>
        <a:solidFill>
          <a:srgbClr val="7030A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400" b="1"/>
            <a:t>3-LE</a:t>
          </a:r>
          <a:r>
            <a:rPr lang="fr-FR" sz="2400" b="1" baseline="0"/>
            <a:t> PLANNING ANNUEL</a:t>
          </a:r>
          <a:endParaRPr lang="fr-FR" sz="2400" b="1"/>
        </a:p>
      </xdr:txBody>
    </xdr:sp>
    <xdr:clientData/>
  </xdr:twoCellAnchor>
  <xdr:twoCellAnchor editAs="oneCell">
    <xdr:from>
      <xdr:col>0</xdr:col>
      <xdr:colOff>276226</xdr:colOff>
      <xdr:row>0</xdr:row>
      <xdr:rowOff>38101</xdr:rowOff>
    </xdr:from>
    <xdr:to>
      <xdr:col>2</xdr:col>
      <xdr:colOff>428626</xdr:colOff>
      <xdr:row>6</xdr:row>
      <xdr:rowOff>123826</xdr:rowOff>
    </xdr:to>
    <xdr:pic>
      <xdr:nvPicPr>
        <xdr:cNvPr id="6" name="Image 5">
          <a:extLst>
            <a:ext uri="{FF2B5EF4-FFF2-40B4-BE49-F238E27FC236}">
              <a16:creationId xmlns:a16="http://schemas.microsoft.com/office/drawing/2014/main" id="{CCDBE887-18A9-307D-5B69-F8D9D28294BC}"/>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76226" y="38101"/>
          <a:ext cx="1676400" cy="1676400"/>
        </a:xfrm>
        <a:prstGeom prst="rect">
          <a:avLst/>
        </a:prstGeom>
      </xdr:spPr>
    </xdr:pic>
    <xdr:clientData/>
  </xdr:twoCellAnchor>
  <xdr:twoCellAnchor editAs="oneCell">
    <xdr:from>
      <xdr:col>13</xdr:col>
      <xdr:colOff>276225</xdr:colOff>
      <xdr:row>0</xdr:row>
      <xdr:rowOff>57151</xdr:rowOff>
    </xdr:from>
    <xdr:to>
      <xdr:col>15</xdr:col>
      <xdr:colOff>557059</xdr:colOff>
      <xdr:row>6</xdr:row>
      <xdr:rowOff>142876</xdr:rowOff>
    </xdr:to>
    <xdr:pic>
      <xdr:nvPicPr>
        <xdr:cNvPr id="8" name="Image 7">
          <a:extLst>
            <a:ext uri="{FF2B5EF4-FFF2-40B4-BE49-F238E27FC236}">
              <a16:creationId xmlns:a16="http://schemas.microsoft.com/office/drawing/2014/main" id="{49B2F746-3B2B-C8EF-EA02-1699A7899C0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182225" y="57151"/>
          <a:ext cx="1804834" cy="1676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86</xdr:row>
      <xdr:rowOff>657224</xdr:rowOff>
    </xdr:from>
    <xdr:to>
      <xdr:col>12</xdr:col>
      <xdr:colOff>514350</xdr:colOff>
      <xdr:row>119</xdr:row>
      <xdr:rowOff>130592</xdr:rowOff>
    </xdr:to>
    <xdr:pic>
      <xdr:nvPicPr>
        <xdr:cNvPr id="53" name="Image 52">
          <a:extLst>
            <a:ext uri="{FF2B5EF4-FFF2-40B4-BE49-F238E27FC236}">
              <a16:creationId xmlns:a16="http://schemas.microsoft.com/office/drawing/2014/main" id="{9D1A285C-3113-1352-81CA-F850D40F9098}"/>
            </a:ext>
          </a:extLst>
        </xdr:cNvPr>
        <xdr:cNvPicPr>
          <a:picLocks noChangeAspect="1"/>
        </xdr:cNvPicPr>
      </xdr:nvPicPr>
      <xdr:blipFill>
        <a:blip xmlns:r="http://schemas.openxmlformats.org/officeDocument/2006/relationships" r:embed="rId1"/>
        <a:stretch>
          <a:fillRect/>
        </a:stretch>
      </xdr:blipFill>
      <xdr:spPr>
        <a:xfrm>
          <a:off x="0" y="25307924"/>
          <a:ext cx="9382125" cy="7160043"/>
        </a:xfrm>
        <a:prstGeom prst="rect">
          <a:avLst/>
        </a:prstGeom>
      </xdr:spPr>
    </xdr:pic>
    <xdr:clientData/>
  </xdr:twoCellAnchor>
  <xdr:twoCellAnchor editAs="oneCell">
    <xdr:from>
      <xdr:col>0</xdr:col>
      <xdr:colOff>0</xdr:colOff>
      <xdr:row>64</xdr:row>
      <xdr:rowOff>95250</xdr:rowOff>
    </xdr:from>
    <xdr:to>
      <xdr:col>7</xdr:col>
      <xdr:colOff>48388</xdr:colOff>
      <xdr:row>82</xdr:row>
      <xdr:rowOff>132339</xdr:rowOff>
    </xdr:to>
    <xdr:pic>
      <xdr:nvPicPr>
        <xdr:cNvPr id="29" name="Image 28">
          <a:extLst>
            <a:ext uri="{FF2B5EF4-FFF2-40B4-BE49-F238E27FC236}">
              <a16:creationId xmlns:a16="http://schemas.microsoft.com/office/drawing/2014/main" id="{A2A1CED3-9A7E-6EDA-9A48-0087C98953EC}"/>
            </a:ext>
          </a:extLst>
        </xdr:cNvPr>
        <xdr:cNvPicPr>
          <a:picLocks noChangeAspect="1"/>
        </xdr:cNvPicPr>
      </xdr:nvPicPr>
      <xdr:blipFill>
        <a:blip xmlns:r="http://schemas.openxmlformats.org/officeDocument/2006/relationships" r:embed="rId2"/>
        <a:stretch>
          <a:fillRect/>
        </a:stretch>
      </xdr:blipFill>
      <xdr:spPr>
        <a:xfrm>
          <a:off x="0" y="19364325"/>
          <a:ext cx="5468113" cy="4801270"/>
        </a:xfrm>
        <a:prstGeom prst="rect">
          <a:avLst/>
        </a:prstGeom>
      </xdr:spPr>
    </xdr:pic>
    <xdr:clientData/>
  </xdr:twoCellAnchor>
  <xdr:twoCellAnchor editAs="oneCell">
    <xdr:from>
      <xdr:col>0</xdr:col>
      <xdr:colOff>1</xdr:colOff>
      <xdr:row>44</xdr:row>
      <xdr:rowOff>0</xdr:rowOff>
    </xdr:from>
    <xdr:to>
      <xdr:col>7</xdr:col>
      <xdr:colOff>1065646</xdr:colOff>
      <xdr:row>61</xdr:row>
      <xdr:rowOff>57149</xdr:rowOff>
    </xdr:to>
    <xdr:pic>
      <xdr:nvPicPr>
        <xdr:cNvPr id="15" name="Image 14">
          <a:extLst>
            <a:ext uri="{FF2B5EF4-FFF2-40B4-BE49-F238E27FC236}">
              <a16:creationId xmlns:a16="http://schemas.microsoft.com/office/drawing/2014/main" id="{0379B30D-35A7-170B-A478-AA4833920355}"/>
            </a:ext>
          </a:extLst>
        </xdr:cNvPr>
        <xdr:cNvPicPr>
          <a:picLocks noChangeAspect="1"/>
        </xdr:cNvPicPr>
      </xdr:nvPicPr>
      <xdr:blipFill>
        <a:blip xmlns:r="http://schemas.openxmlformats.org/officeDocument/2006/relationships" r:embed="rId3"/>
        <a:stretch>
          <a:fillRect/>
        </a:stretch>
      </xdr:blipFill>
      <xdr:spPr>
        <a:xfrm>
          <a:off x="1" y="15716250"/>
          <a:ext cx="6485370" cy="3171825"/>
        </a:xfrm>
        <a:prstGeom prst="rect">
          <a:avLst/>
        </a:prstGeom>
      </xdr:spPr>
    </xdr:pic>
    <xdr:clientData/>
  </xdr:twoCellAnchor>
  <xdr:twoCellAnchor editAs="oneCell">
    <xdr:from>
      <xdr:col>0</xdr:col>
      <xdr:colOff>1</xdr:colOff>
      <xdr:row>20</xdr:row>
      <xdr:rowOff>76200</xdr:rowOff>
    </xdr:from>
    <xdr:to>
      <xdr:col>7</xdr:col>
      <xdr:colOff>38100</xdr:colOff>
      <xdr:row>39</xdr:row>
      <xdr:rowOff>156888</xdr:rowOff>
    </xdr:to>
    <xdr:pic>
      <xdr:nvPicPr>
        <xdr:cNvPr id="12" name="Image 11">
          <a:extLst>
            <a:ext uri="{FF2B5EF4-FFF2-40B4-BE49-F238E27FC236}">
              <a16:creationId xmlns:a16="http://schemas.microsoft.com/office/drawing/2014/main" id="{D0378749-F10B-CC9C-72CE-E6A7B8321FCD}"/>
            </a:ext>
          </a:extLst>
        </xdr:cNvPr>
        <xdr:cNvPicPr>
          <a:picLocks noChangeAspect="1"/>
        </xdr:cNvPicPr>
      </xdr:nvPicPr>
      <xdr:blipFill>
        <a:blip xmlns:r="http://schemas.openxmlformats.org/officeDocument/2006/relationships" r:embed="rId4"/>
        <a:stretch>
          <a:fillRect/>
        </a:stretch>
      </xdr:blipFill>
      <xdr:spPr>
        <a:xfrm>
          <a:off x="1" y="10353675"/>
          <a:ext cx="5457824" cy="4747938"/>
        </a:xfrm>
        <a:prstGeom prst="rect">
          <a:avLst/>
        </a:prstGeom>
      </xdr:spPr>
    </xdr:pic>
    <xdr:clientData/>
  </xdr:twoCellAnchor>
  <xdr:twoCellAnchor editAs="oneCell">
    <xdr:from>
      <xdr:col>0</xdr:col>
      <xdr:colOff>0</xdr:colOff>
      <xdr:row>10</xdr:row>
      <xdr:rowOff>5715</xdr:rowOff>
    </xdr:from>
    <xdr:to>
      <xdr:col>8</xdr:col>
      <xdr:colOff>34290</xdr:colOff>
      <xdr:row>14</xdr:row>
      <xdr:rowOff>748081</xdr:rowOff>
    </xdr:to>
    <xdr:pic>
      <xdr:nvPicPr>
        <xdr:cNvPr id="19" name="Image 18">
          <a:extLst>
            <a:ext uri="{FF2B5EF4-FFF2-40B4-BE49-F238E27FC236}">
              <a16:creationId xmlns:a16="http://schemas.microsoft.com/office/drawing/2014/main" id="{F53E2EFA-F00D-BDB1-5355-EB2501C32564}"/>
            </a:ext>
          </a:extLst>
        </xdr:cNvPr>
        <xdr:cNvPicPr>
          <a:picLocks noChangeAspect="1"/>
        </xdr:cNvPicPr>
      </xdr:nvPicPr>
      <xdr:blipFill>
        <a:blip xmlns:r="http://schemas.openxmlformats.org/officeDocument/2006/relationships" r:embed="rId5"/>
        <a:stretch>
          <a:fillRect/>
        </a:stretch>
      </xdr:blipFill>
      <xdr:spPr>
        <a:xfrm>
          <a:off x="0" y="5332095"/>
          <a:ext cx="6530340" cy="4264711"/>
        </a:xfrm>
        <a:prstGeom prst="rect">
          <a:avLst/>
        </a:prstGeom>
        <a:ln>
          <a:solidFill>
            <a:sysClr val="windowText" lastClr="000000"/>
          </a:solidFill>
        </a:ln>
      </xdr:spPr>
    </xdr:pic>
    <xdr:clientData/>
  </xdr:twoCellAnchor>
  <xdr:twoCellAnchor>
    <xdr:from>
      <xdr:col>7</xdr:col>
      <xdr:colOff>312420</xdr:colOff>
      <xdr:row>10</xdr:row>
      <xdr:rowOff>1266825</xdr:rowOff>
    </xdr:from>
    <xdr:to>
      <xdr:col>10</xdr:col>
      <xdr:colOff>19050</xdr:colOff>
      <xdr:row>11</xdr:row>
      <xdr:rowOff>491490</xdr:rowOff>
    </xdr:to>
    <xdr:cxnSp macro="">
      <xdr:nvCxnSpPr>
        <xdr:cNvPr id="9" name="Connecteur droit avec flèche 8">
          <a:extLst>
            <a:ext uri="{FF2B5EF4-FFF2-40B4-BE49-F238E27FC236}">
              <a16:creationId xmlns:a16="http://schemas.microsoft.com/office/drawing/2014/main" id="{BD8D5D30-87F0-CCAF-8938-97E129E3E1E3}"/>
            </a:ext>
          </a:extLst>
        </xdr:cNvPr>
        <xdr:cNvCxnSpPr/>
      </xdr:nvCxnSpPr>
      <xdr:spPr>
        <a:xfrm flipH="1">
          <a:off x="5732145" y="6581775"/>
          <a:ext cx="1630680" cy="57721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352425</xdr:colOff>
      <xdr:row>11</xdr:row>
      <xdr:rowOff>514350</xdr:rowOff>
    </xdr:from>
    <xdr:to>
      <xdr:col>9</xdr:col>
      <xdr:colOff>476250</xdr:colOff>
      <xdr:row>11</xdr:row>
      <xdr:rowOff>857250</xdr:rowOff>
    </xdr:to>
    <xdr:cxnSp macro="">
      <xdr:nvCxnSpPr>
        <xdr:cNvPr id="31" name="Connecteur droit avec flèche 30">
          <a:extLst>
            <a:ext uri="{FF2B5EF4-FFF2-40B4-BE49-F238E27FC236}">
              <a16:creationId xmlns:a16="http://schemas.microsoft.com/office/drawing/2014/main" id="{B2CEAC2A-0677-4CBF-8836-1E6B2806FA88}"/>
            </a:ext>
          </a:extLst>
        </xdr:cNvPr>
        <xdr:cNvCxnSpPr/>
      </xdr:nvCxnSpPr>
      <xdr:spPr>
        <a:xfrm flipH="1">
          <a:off x="5772150" y="7181850"/>
          <a:ext cx="1562100" cy="34290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274320</xdr:colOff>
      <xdr:row>11</xdr:row>
      <xdr:rowOff>1093694</xdr:rowOff>
    </xdr:from>
    <xdr:to>
      <xdr:col>10</xdr:col>
      <xdr:colOff>8965</xdr:colOff>
      <xdr:row>14</xdr:row>
      <xdr:rowOff>152400</xdr:rowOff>
    </xdr:to>
    <xdr:cxnSp macro="">
      <xdr:nvCxnSpPr>
        <xdr:cNvPr id="39" name="Connecteur droit avec flèche 38">
          <a:extLst>
            <a:ext uri="{FF2B5EF4-FFF2-40B4-BE49-F238E27FC236}">
              <a16:creationId xmlns:a16="http://schemas.microsoft.com/office/drawing/2014/main" id="{92A6AF69-FDCF-4CE2-BFFC-2BECCE996339}"/>
            </a:ext>
          </a:extLst>
        </xdr:cNvPr>
        <xdr:cNvCxnSpPr/>
      </xdr:nvCxnSpPr>
      <xdr:spPr>
        <a:xfrm flipH="1">
          <a:off x="4927002" y="7548282"/>
          <a:ext cx="2415092" cy="122816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457200</xdr:colOff>
      <xdr:row>44</xdr:row>
      <xdr:rowOff>133350</xdr:rowOff>
    </xdr:from>
    <xdr:to>
      <xdr:col>10</xdr:col>
      <xdr:colOff>28575</xdr:colOff>
      <xdr:row>49</xdr:row>
      <xdr:rowOff>38100</xdr:rowOff>
    </xdr:to>
    <xdr:cxnSp macro="">
      <xdr:nvCxnSpPr>
        <xdr:cNvPr id="58" name="Connecteur droit avec flèche 57">
          <a:extLst>
            <a:ext uri="{FF2B5EF4-FFF2-40B4-BE49-F238E27FC236}">
              <a16:creationId xmlns:a16="http://schemas.microsoft.com/office/drawing/2014/main" id="{F1A1FC58-2814-4F6A-AE14-A0CD991AA410}"/>
            </a:ext>
          </a:extLst>
        </xdr:cNvPr>
        <xdr:cNvCxnSpPr/>
      </xdr:nvCxnSpPr>
      <xdr:spPr>
        <a:xfrm flipH="1">
          <a:off x="1219200" y="15849600"/>
          <a:ext cx="6153150" cy="85725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476250</xdr:colOff>
      <xdr:row>51</xdr:row>
      <xdr:rowOff>114300</xdr:rowOff>
    </xdr:from>
    <xdr:to>
      <xdr:col>10</xdr:col>
      <xdr:colOff>19050</xdr:colOff>
      <xdr:row>51</xdr:row>
      <xdr:rowOff>142875</xdr:rowOff>
    </xdr:to>
    <xdr:cxnSp macro="">
      <xdr:nvCxnSpPr>
        <xdr:cNvPr id="62" name="Connecteur droit avec flèche 61">
          <a:extLst>
            <a:ext uri="{FF2B5EF4-FFF2-40B4-BE49-F238E27FC236}">
              <a16:creationId xmlns:a16="http://schemas.microsoft.com/office/drawing/2014/main" id="{3FEAE81A-18B7-4162-AF86-E03566E1669F}"/>
            </a:ext>
          </a:extLst>
        </xdr:cNvPr>
        <xdr:cNvCxnSpPr/>
      </xdr:nvCxnSpPr>
      <xdr:spPr>
        <a:xfrm flipH="1">
          <a:off x="5895975" y="17164050"/>
          <a:ext cx="1466850" cy="2857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542925</xdr:colOff>
      <xdr:row>61</xdr:row>
      <xdr:rowOff>161925</xdr:rowOff>
    </xdr:from>
    <xdr:to>
      <xdr:col>7</xdr:col>
      <xdr:colOff>771525</xdr:colOff>
      <xdr:row>70</xdr:row>
      <xdr:rowOff>57150</xdr:rowOff>
    </xdr:to>
    <xdr:cxnSp macro="">
      <xdr:nvCxnSpPr>
        <xdr:cNvPr id="65" name="Connecteur droit avec flèche 64">
          <a:extLst>
            <a:ext uri="{FF2B5EF4-FFF2-40B4-BE49-F238E27FC236}">
              <a16:creationId xmlns:a16="http://schemas.microsoft.com/office/drawing/2014/main" id="{FCE4E18F-0DB3-40B5-B63F-8C06337B77F1}"/>
            </a:ext>
          </a:extLst>
        </xdr:cNvPr>
        <xdr:cNvCxnSpPr/>
      </xdr:nvCxnSpPr>
      <xdr:spPr>
        <a:xfrm flipH="1">
          <a:off x="5200650" y="18811875"/>
          <a:ext cx="990600" cy="1590675"/>
        </a:xfrm>
        <a:prstGeom prst="straightConnector1">
          <a:avLst/>
        </a:prstGeom>
        <a:ln w="19050">
          <a:solidFill>
            <a:srgbClr val="FF000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390525</xdr:colOff>
      <xdr:row>102</xdr:row>
      <xdr:rowOff>238125</xdr:rowOff>
    </xdr:from>
    <xdr:to>
      <xdr:col>9</xdr:col>
      <xdr:colOff>352425</xdr:colOff>
      <xdr:row>110</xdr:row>
      <xdr:rowOff>504825</xdr:rowOff>
    </xdr:to>
    <xdr:cxnSp macro="">
      <xdr:nvCxnSpPr>
        <xdr:cNvPr id="16" name="Connecteur droit avec flèche 15">
          <a:extLst>
            <a:ext uri="{FF2B5EF4-FFF2-40B4-BE49-F238E27FC236}">
              <a16:creationId xmlns:a16="http://schemas.microsoft.com/office/drawing/2014/main" id="{9B850C6C-DB27-41B1-9AE8-4AE77BA91F34}"/>
            </a:ext>
          </a:extLst>
        </xdr:cNvPr>
        <xdr:cNvCxnSpPr/>
      </xdr:nvCxnSpPr>
      <xdr:spPr>
        <a:xfrm flipH="1">
          <a:off x="5048250" y="28860750"/>
          <a:ext cx="2162175" cy="2038350"/>
        </a:xfrm>
        <a:prstGeom prst="straightConnector1">
          <a:avLst/>
        </a:prstGeom>
        <a:ln w="19050">
          <a:solidFill>
            <a:srgbClr val="FF0000"/>
          </a:solidFill>
          <a:prstDash val="lg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200025</xdr:colOff>
      <xdr:row>102</xdr:row>
      <xdr:rowOff>228600</xdr:rowOff>
    </xdr:from>
    <xdr:to>
      <xdr:col>6</xdr:col>
      <xdr:colOff>228600</xdr:colOff>
      <xdr:row>114</xdr:row>
      <xdr:rowOff>123825</xdr:rowOff>
    </xdr:to>
    <xdr:cxnSp macro="">
      <xdr:nvCxnSpPr>
        <xdr:cNvPr id="21" name="Connecteur droit avec flèche 20">
          <a:extLst>
            <a:ext uri="{FF2B5EF4-FFF2-40B4-BE49-F238E27FC236}">
              <a16:creationId xmlns:a16="http://schemas.microsoft.com/office/drawing/2014/main" id="{D8A8CBC0-0FA4-4BB7-B882-9B8320D8574B}"/>
            </a:ext>
          </a:extLst>
        </xdr:cNvPr>
        <xdr:cNvCxnSpPr/>
      </xdr:nvCxnSpPr>
      <xdr:spPr>
        <a:xfrm flipH="1">
          <a:off x="4857750" y="28851225"/>
          <a:ext cx="28575" cy="2676525"/>
        </a:xfrm>
        <a:prstGeom prst="straightConnector1">
          <a:avLst/>
        </a:prstGeom>
        <a:ln w="19050">
          <a:solidFill>
            <a:srgbClr val="FF0000"/>
          </a:solidFill>
          <a:prstDash val="lg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106</xdr:row>
      <xdr:rowOff>295275</xdr:rowOff>
    </xdr:from>
    <xdr:to>
      <xdr:col>13</xdr:col>
      <xdr:colOff>752475</xdr:colOff>
      <xdr:row>109</xdr:row>
      <xdr:rowOff>142875</xdr:rowOff>
    </xdr:to>
    <xdr:cxnSp macro="">
      <xdr:nvCxnSpPr>
        <xdr:cNvPr id="34" name="Connecteur droit avec flèche 33">
          <a:extLst>
            <a:ext uri="{FF2B5EF4-FFF2-40B4-BE49-F238E27FC236}">
              <a16:creationId xmlns:a16="http://schemas.microsoft.com/office/drawing/2014/main" id="{D30C6A65-0CEF-4A94-BEDC-9E8F4850DDDF}"/>
            </a:ext>
          </a:extLst>
        </xdr:cNvPr>
        <xdr:cNvCxnSpPr/>
      </xdr:nvCxnSpPr>
      <xdr:spPr>
        <a:xfrm flipH="1">
          <a:off x="7496175" y="29632275"/>
          <a:ext cx="2886075" cy="74295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426719</xdr:colOff>
      <xdr:row>2</xdr:row>
      <xdr:rowOff>0</xdr:rowOff>
    </xdr:from>
    <xdr:to>
      <xdr:col>14</xdr:col>
      <xdr:colOff>388619</xdr:colOff>
      <xdr:row>3</xdr:row>
      <xdr:rowOff>236220</xdr:rowOff>
    </xdr:to>
    <xdr:sp macro="" textlink="">
      <xdr:nvSpPr>
        <xdr:cNvPr id="54" name="Flèche : droite 53">
          <a:hlinkClick xmlns:r="http://schemas.openxmlformats.org/officeDocument/2006/relationships" r:id="rId6"/>
          <a:extLst>
            <a:ext uri="{FF2B5EF4-FFF2-40B4-BE49-F238E27FC236}">
              <a16:creationId xmlns:a16="http://schemas.microsoft.com/office/drawing/2014/main" id="{D2C5C349-38CA-9E75-4CA8-E2CB968FB9BE}"/>
            </a:ext>
          </a:extLst>
        </xdr:cNvPr>
        <xdr:cNvSpPr/>
      </xdr:nvSpPr>
      <xdr:spPr>
        <a:xfrm>
          <a:off x="7284719" y="1516380"/>
          <a:ext cx="3497580" cy="990600"/>
        </a:xfrm>
        <a:prstGeom prst="rightArrow">
          <a:avLst/>
        </a:prstGeom>
        <a:solidFill>
          <a:schemeClr val="accent1">
            <a:lumMod val="60000"/>
            <a:lumOff val="4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Consignes</a:t>
          </a:r>
          <a:r>
            <a:rPr lang="fr-FR" sz="1200" b="1" baseline="0"/>
            <a:t> pour l'onglet </a:t>
          </a:r>
          <a:br>
            <a:rPr lang="fr-FR" sz="1200" b="1" baseline="0"/>
          </a:br>
          <a:r>
            <a:rPr lang="fr-FR" sz="1200" b="1" baseline="0"/>
            <a:t>"PANNING ANNUEL"</a:t>
          </a:r>
          <a:endParaRPr lang="fr-FR" sz="1200" b="1"/>
        </a:p>
      </xdr:txBody>
    </xdr:sp>
    <xdr:clientData/>
  </xdr:twoCellAnchor>
  <xdr:twoCellAnchor>
    <xdr:from>
      <xdr:col>18</xdr:col>
      <xdr:colOff>323850</xdr:colOff>
      <xdr:row>1</xdr:row>
      <xdr:rowOff>28575</xdr:rowOff>
    </xdr:from>
    <xdr:to>
      <xdr:col>18</xdr:col>
      <xdr:colOff>323850</xdr:colOff>
      <xdr:row>126</xdr:row>
      <xdr:rowOff>0</xdr:rowOff>
    </xdr:to>
    <xdr:cxnSp macro="">
      <xdr:nvCxnSpPr>
        <xdr:cNvPr id="57" name="Connecteur droit 56">
          <a:extLst>
            <a:ext uri="{FF2B5EF4-FFF2-40B4-BE49-F238E27FC236}">
              <a16:creationId xmlns:a16="http://schemas.microsoft.com/office/drawing/2014/main" id="{BC783F40-9C16-2059-F0F3-0A58903DA10F}"/>
            </a:ext>
          </a:extLst>
        </xdr:cNvPr>
        <xdr:cNvCxnSpPr/>
      </xdr:nvCxnSpPr>
      <xdr:spPr>
        <a:xfrm>
          <a:off x="15135225" y="1057275"/>
          <a:ext cx="0" cy="31070550"/>
        </a:xfrm>
        <a:prstGeom prst="line">
          <a:avLst/>
        </a:prstGeom>
        <a:ln w="38100">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276225</xdr:colOff>
      <xdr:row>14</xdr:row>
      <xdr:rowOff>692150</xdr:rowOff>
    </xdr:from>
    <xdr:to>
      <xdr:col>26</xdr:col>
      <xdr:colOff>495300</xdr:colOff>
      <xdr:row>15</xdr:row>
      <xdr:rowOff>15875</xdr:rowOff>
    </xdr:to>
    <xdr:sp macro="" textlink="">
      <xdr:nvSpPr>
        <xdr:cNvPr id="74" name="Flèche : droite 73">
          <a:extLst>
            <a:ext uri="{FF2B5EF4-FFF2-40B4-BE49-F238E27FC236}">
              <a16:creationId xmlns:a16="http://schemas.microsoft.com/office/drawing/2014/main" id="{7C6B12AB-1F5D-AF88-90FA-17240E53C002}"/>
            </a:ext>
          </a:extLst>
        </xdr:cNvPr>
        <xdr:cNvSpPr/>
      </xdr:nvSpPr>
      <xdr:spPr>
        <a:xfrm>
          <a:off x="20193000" y="9045575"/>
          <a:ext cx="219075" cy="13335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6</xdr:col>
      <xdr:colOff>333375</xdr:colOff>
      <xdr:row>110</xdr:row>
      <xdr:rowOff>161925</xdr:rowOff>
    </xdr:from>
    <xdr:to>
      <xdr:col>14</xdr:col>
      <xdr:colOff>0</xdr:colOff>
      <xdr:row>116</xdr:row>
      <xdr:rowOff>152400</xdr:rowOff>
    </xdr:to>
    <xdr:cxnSp macro="">
      <xdr:nvCxnSpPr>
        <xdr:cNvPr id="20" name="Connecteur droit avec flèche 19">
          <a:extLst>
            <a:ext uri="{FF2B5EF4-FFF2-40B4-BE49-F238E27FC236}">
              <a16:creationId xmlns:a16="http://schemas.microsoft.com/office/drawing/2014/main" id="{28167725-F3A3-4AB1-A221-A536B49AC0B3}"/>
            </a:ext>
          </a:extLst>
        </xdr:cNvPr>
        <xdr:cNvCxnSpPr/>
      </xdr:nvCxnSpPr>
      <xdr:spPr>
        <a:xfrm flipH="1">
          <a:off x="4991100" y="30556200"/>
          <a:ext cx="5400675" cy="138112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4</xdr:row>
      <xdr:rowOff>76200</xdr:rowOff>
    </xdr:from>
    <xdr:to>
      <xdr:col>8</xdr:col>
      <xdr:colOff>34290</xdr:colOff>
      <xdr:row>7</xdr:row>
      <xdr:rowOff>376872</xdr:rowOff>
    </xdr:to>
    <xdr:pic>
      <xdr:nvPicPr>
        <xdr:cNvPr id="11" name="Image 10">
          <a:extLst>
            <a:ext uri="{FF2B5EF4-FFF2-40B4-BE49-F238E27FC236}">
              <a16:creationId xmlns:a16="http://schemas.microsoft.com/office/drawing/2014/main" id="{AEC61021-2154-B4FB-16D8-00A10744039B}"/>
            </a:ext>
          </a:extLst>
        </xdr:cNvPr>
        <xdr:cNvPicPr>
          <a:picLocks noChangeAspect="1"/>
        </xdr:cNvPicPr>
      </xdr:nvPicPr>
      <xdr:blipFill>
        <a:blip xmlns:r="http://schemas.openxmlformats.org/officeDocument/2006/relationships" r:embed="rId7"/>
        <a:stretch>
          <a:fillRect/>
        </a:stretch>
      </xdr:blipFill>
      <xdr:spPr>
        <a:xfrm>
          <a:off x="0" y="2994660"/>
          <a:ext cx="6537960" cy="1333182"/>
        </a:xfrm>
        <a:prstGeom prst="rect">
          <a:avLst/>
        </a:prstGeom>
        <a:ln>
          <a:solidFill>
            <a:sysClr val="windowText" lastClr="000000"/>
          </a:solidFill>
        </a:ln>
      </xdr:spPr>
    </xdr:pic>
    <xdr:clientData/>
  </xdr:twoCellAnchor>
  <xdr:twoCellAnchor>
    <xdr:from>
      <xdr:col>3</xdr:col>
      <xdr:colOff>375285</xdr:colOff>
      <xdr:row>4</xdr:row>
      <xdr:rowOff>419100</xdr:rowOff>
    </xdr:from>
    <xdr:to>
      <xdr:col>10</xdr:col>
      <xdr:colOff>0</xdr:colOff>
      <xdr:row>7</xdr:row>
      <xdr:rowOff>57150</xdr:rowOff>
    </xdr:to>
    <xdr:cxnSp macro="">
      <xdr:nvCxnSpPr>
        <xdr:cNvPr id="13" name="Connecteur droit avec flèche 12">
          <a:extLst>
            <a:ext uri="{FF2B5EF4-FFF2-40B4-BE49-F238E27FC236}">
              <a16:creationId xmlns:a16="http://schemas.microsoft.com/office/drawing/2014/main" id="{7BC3A1CE-88A2-46AE-B671-1805CA95E14D}"/>
            </a:ext>
          </a:extLst>
        </xdr:cNvPr>
        <xdr:cNvCxnSpPr/>
      </xdr:nvCxnSpPr>
      <xdr:spPr>
        <a:xfrm flipH="1">
          <a:off x="2747010" y="3019425"/>
          <a:ext cx="4596765" cy="68580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95250</xdr:colOff>
      <xdr:row>25</xdr:row>
      <xdr:rowOff>266700</xdr:rowOff>
    </xdr:from>
    <xdr:to>
      <xdr:col>10</xdr:col>
      <xdr:colOff>3810</xdr:colOff>
      <xdr:row>25</xdr:row>
      <xdr:rowOff>571500</xdr:rowOff>
    </xdr:to>
    <xdr:cxnSp macro="">
      <xdr:nvCxnSpPr>
        <xdr:cNvPr id="2" name="Connecteur droit avec flèche 1">
          <a:extLst>
            <a:ext uri="{FF2B5EF4-FFF2-40B4-BE49-F238E27FC236}">
              <a16:creationId xmlns:a16="http://schemas.microsoft.com/office/drawing/2014/main" id="{B6605030-8F9B-4A4E-9859-326C2F617B0F}"/>
            </a:ext>
          </a:extLst>
        </xdr:cNvPr>
        <xdr:cNvCxnSpPr/>
      </xdr:nvCxnSpPr>
      <xdr:spPr>
        <a:xfrm flipH="1" flipV="1">
          <a:off x="2466975" y="11496675"/>
          <a:ext cx="4880610" cy="30480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481853</xdr:colOff>
      <xdr:row>53</xdr:row>
      <xdr:rowOff>123825</xdr:rowOff>
    </xdr:from>
    <xdr:to>
      <xdr:col>10</xdr:col>
      <xdr:colOff>28575</xdr:colOff>
      <xdr:row>60</xdr:row>
      <xdr:rowOff>112059</xdr:rowOff>
    </xdr:to>
    <xdr:cxnSp macro="">
      <xdr:nvCxnSpPr>
        <xdr:cNvPr id="27" name="Connecteur droit avec flèche 26">
          <a:extLst>
            <a:ext uri="{FF2B5EF4-FFF2-40B4-BE49-F238E27FC236}">
              <a16:creationId xmlns:a16="http://schemas.microsoft.com/office/drawing/2014/main" id="{B2CEFB3F-E754-4C39-9271-8CFA45BC9BAF}"/>
            </a:ext>
          </a:extLst>
        </xdr:cNvPr>
        <xdr:cNvCxnSpPr/>
      </xdr:nvCxnSpPr>
      <xdr:spPr>
        <a:xfrm flipH="1">
          <a:off x="5905500" y="17896354"/>
          <a:ext cx="1474134" cy="100797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742950</xdr:colOff>
      <xdr:row>69</xdr:row>
      <xdr:rowOff>161925</xdr:rowOff>
    </xdr:from>
    <xdr:to>
      <xdr:col>10</xdr:col>
      <xdr:colOff>19050</xdr:colOff>
      <xdr:row>72</xdr:row>
      <xdr:rowOff>628650</xdr:rowOff>
    </xdr:to>
    <xdr:cxnSp macro="">
      <xdr:nvCxnSpPr>
        <xdr:cNvPr id="35" name="Connecteur droit avec flèche 34">
          <a:extLst>
            <a:ext uri="{FF2B5EF4-FFF2-40B4-BE49-F238E27FC236}">
              <a16:creationId xmlns:a16="http://schemas.microsoft.com/office/drawing/2014/main" id="{4687B4E7-4A5E-48F8-B21C-C53F5BA7DA2F}"/>
            </a:ext>
          </a:extLst>
        </xdr:cNvPr>
        <xdr:cNvCxnSpPr/>
      </xdr:nvCxnSpPr>
      <xdr:spPr>
        <a:xfrm flipH="1">
          <a:off x="2266950" y="20316825"/>
          <a:ext cx="5095875" cy="103822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762000</xdr:colOff>
      <xdr:row>72</xdr:row>
      <xdr:rowOff>133350</xdr:rowOff>
    </xdr:from>
    <xdr:to>
      <xdr:col>10</xdr:col>
      <xdr:colOff>19050</xdr:colOff>
      <xdr:row>72</xdr:row>
      <xdr:rowOff>1228725</xdr:rowOff>
    </xdr:to>
    <xdr:cxnSp macro="">
      <xdr:nvCxnSpPr>
        <xdr:cNvPr id="37" name="Connecteur droit avec flèche 36">
          <a:extLst>
            <a:ext uri="{FF2B5EF4-FFF2-40B4-BE49-F238E27FC236}">
              <a16:creationId xmlns:a16="http://schemas.microsoft.com/office/drawing/2014/main" id="{834345A0-3E91-4FB7-BB56-8AB0DADA28AC}"/>
            </a:ext>
          </a:extLst>
        </xdr:cNvPr>
        <xdr:cNvCxnSpPr/>
      </xdr:nvCxnSpPr>
      <xdr:spPr>
        <a:xfrm flipH="1">
          <a:off x="2286000" y="20859750"/>
          <a:ext cx="5076825" cy="109537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809625</xdr:colOff>
      <xdr:row>72</xdr:row>
      <xdr:rowOff>704850</xdr:rowOff>
    </xdr:from>
    <xdr:to>
      <xdr:col>10</xdr:col>
      <xdr:colOff>9525</xdr:colOff>
      <xdr:row>76</xdr:row>
      <xdr:rowOff>114300</xdr:rowOff>
    </xdr:to>
    <xdr:cxnSp macro="">
      <xdr:nvCxnSpPr>
        <xdr:cNvPr id="45" name="Connecteur droit avec flèche 44">
          <a:extLst>
            <a:ext uri="{FF2B5EF4-FFF2-40B4-BE49-F238E27FC236}">
              <a16:creationId xmlns:a16="http://schemas.microsoft.com/office/drawing/2014/main" id="{3A20FCF2-BB23-4EEA-8F9A-20EDBE0D3C42}"/>
            </a:ext>
          </a:extLst>
        </xdr:cNvPr>
        <xdr:cNvCxnSpPr/>
      </xdr:nvCxnSpPr>
      <xdr:spPr>
        <a:xfrm flipH="1">
          <a:off x="2333625" y="21431250"/>
          <a:ext cx="5019675" cy="1247775"/>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790575</xdr:colOff>
      <xdr:row>73</xdr:row>
      <xdr:rowOff>0</xdr:rowOff>
    </xdr:from>
    <xdr:to>
      <xdr:col>10</xdr:col>
      <xdr:colOff>57150</xdr:colOff>
      <xdr:row>79</xdr:row>
      <xdr:rowOff>104775</xdr:rowOff>
    </xdr:to>
    <xdr:cxnSp macro="">
      <xdr:nvCxnSpPr>
        <xdr:cNvPr id="46" name="Connecteur droit avec flèche 45">
          <a:extLst>
            <a:ext uri="{FF2B5EF4-FFF2-40B4-BE49-F238E27FC236}">
              <a16:creationId xmlns:a16="http://schemas.microsoft.com/office/drawing/2014/main" id="{825851D8-19E6-4319-9D56-F4990C55879A}"/>
            </a:ext>
          </a:extLst>
        </xdr:cNvPr>
        <xdr:cNvCxnSpPr/>
      </xdr:nvCxnSpPr>
      <xdr:spPr>
        <a:xfrm flipH="1">
          <a:off x="2314575" y="21993225"/>
          <a:ext cx="5086350" cy="125730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627529</xdr:colOff>
      <xdr:row>76</xdr:row>
      <xdr:rowOff>9525</xdr:rowOff>
    </xdr:from>
    <xdr:to>
      <xdr:col>10</xdr:col>
      <xdr:colOff>9525</xdr:colOff>
      <xdr:row>81</xdr:row>
      <xdr:rowOff>156882</xdr:rowOff>
    </xdr:to>
    <xdr:cxnSp macro="">
      <xdr:nvCxnSpPr>
        <xdr:cNvPr id="51" name="Connecteur droit avec flèche 50">
          <a:extLst>
            <a:ext uri="{FF2B5EF4-FFF2-40B4-BE49-F238E27FC236}">
              <a16:creationId xmlns:a16="http://schemas.microsoft.com/office/drawing/2014/main" id="{E7480F39-2B16-4186-9810-4D319E6796CB}"/>
            </a:ext>
          </a:extLst>
        </xdr:cNvPr>
        <xdr:cNvCxnSpPr/>
      </xdr:nvCxnSpPr>
      <xdr:spPr>
        <a:xfrm flipH="1">
          <a:off x="5289176" y="23082437"/>
          <a:ext cx="2071408" cy="1312769"/>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19</xdr:col>
      <xdr:colOff>714375</xdr:colOff>
      <xdr:row>5</xdr:row>
      <xdr:rowOff>66675</xdr:rowOff>
    </xdr:from>
    <xdr:to>
      <xdr:col>27</xdr:col>
      <xdr:colOff>524317</xdr:colOff>
      <xdr:row>10</xdr:row>
      <xdr:rowOff>1228725</xdr:rowOff>
    </xdr:to>
    <xdr:pic>
      <xdr:nvPicPr>
        <xdr:cNvPr id="76" name="Image 75">
          <a:extLst>
            <a:ext uri="{FF2B5EF4-FFF2-40B4-BE49-F238E27FC236}">
              <a16:creationId xmlns:a16="http://schemas.microsoft.com/office/drawing/2014/main" id="{08A38418-4722-64E8-41FE-25FC5BCF3DB5}"/>
            </a:ext>
          </a:extLst>
        </xdr:cNvPr>
        <xdr:cNvPicPr>
          <a:picLocks noChangeAspect="1"/>
        </xdr:cNvPicPr>
      </xdr:nvPicPr>
      <xdr:blipFill rotWithShape="1">
        <a:blip xmlns:r="http://schemas.openxmlformats.org/officeDocument/2006/relationships" r:embed="rId8"/>
        <a:srcRect l="34880"/>
        <a:stretch/>
      </xdr:blipFill>
      <xdr:spPr>
        <a:xfrm>
          <a:off x="15192375" y="3581400"/>
          <a:ext cx="6010717" cy="2876550"/>
        </a:xfrm>
        <a:prstGeom prst="rect">
          <a:avLst/>
        </a:prstGeom>
        <a:ln>
          <a:solidFill>
            <a:schemeClr val="accent1"/>
          </a:solidFill>
        </a:ln>
      </xdr:spPr>
    </xdr:pic>
    <xdr:clientData/>
  </xdr:twoCellAnchor>
  <xdr:twoCellAnchor editAs="oneCell">
    <xdr:from>
      <xdr:col>18</xdr:col>
      <xdr:colOff>590550</xdr:colOff>
      <xdr:row>12</xdr:row>
      <xdr:rowOff>171450</xdr:rowOff>
    </xdr:from>
    <xdr:to>
      <xdr:col>26</xdr:col>
      <xdr:colOff>240547</xdr:colOff>
      <xdr:row>23</xdr:row>
      <xdr:rowOff>19050</xdr:rowOff>
    </xdr:to>
    <xdr:pic>
      <xdr:nvPicPr>
        <xdr:cNvPr id="77" name="Image 76">
          <a:extLst>
            <a:ext uri="{FF2B5EF4-FFF2-40B4-BE49-F238E27FC236}">
              <a16:creationId xmlns:a16="http://schemas.microsoft.com/office/drawing/2014/main" id="{6A1D5EFE-AC45-4B16-CC8A-61A792920574}"/>
            </a:ext>
          </a:extLst>
        </xdr:cNvPr>
        <xdr:cNvPicPr>
          <a:picLocks noChangeAspect="1"/>
        </xdr:cNvPicPr>
      </xdr:nvPicPr>
      <xdr:blipFill>
        <a:blip xmlns:r="http://schemas.openxmlformats.org/officeDocument/2006/relationships" r:embed="rId9"/>
        <a:stretch>
          <a:fillRect/>
        </a:stretch>
      </xdr:blipFill>
      <xdr:spPr>
        <a:xfrm>
          <a:off x="14392275" y="7791450"/>
          <a:ext cx="5765047" cy="2790825"/>
        </a:xfrm>
        <a:prstGeom prst="rect">
          <a:avLst/>
        </a:prstGeom>
      </xdr:spPr>
    </xdr:pic>
    <xdr:clientData/>
  </xdr:twoCellAnchor>
  <xdr:twoCellAnchor editAs="oneCell">
    <xdr:from>
      <xdr:col>26</xdr:col>
      <xdr:colOff>523875</xdr:colOff>
      <xdr:row>12</xdr:row>
      <xdr:rowOff>180975</xdr:rowOff>
    </xdr:from>
    <xdr:to>
      <xdr:col>28</xdr:col>
      <xdr:colOff>114456</xdr:colOff>
      <xdr:row>23</xdr:row>
      <xdr:rowOff>57544</xdr:rowOff>
    </xdr:to>
    <xdr:pic>
      <xdr:nvPicPr>
        <xdr:cNvPr id="78" name="Image 77">
          <a:extLst>
            <a:ext uri="{FF2B5EF4-FFF2-40B4-BE49-F238E27FC236}">
              <a16:creationId xmlns:a16="http://schemas.microsoft.com/office/drawing/2014/main" id="{CDDA93E6-8511-9F02-D8B2-9C2A96922AC0}"/>
            </a:ext>
          </a:extLst>
        </xdr:cNvPr>
        <xdr:cNvPicPr>
          <a:picLocks noChangeAspect="1"/>
        </xdr:cNvPicPr>
      </xdr:nvPicPr>
      <xdr:blipFill>
        <a:blip xmlns:r="http://schemas.openxmlformats.org/officeDocument/2006/relationships" r:embed="rId10"/>
        <a:stretch>
          <a:fillRect/>
        </a:stretch>
      </xdr:blipFill>
      <xdr:spPr>
        <a:xfrm>
          <a:off x="20440650" y="7800975"/>
          <a:ext cx="1114581" cy="2819794"/>
        </a:xfrm>
        <a:prstGeom prst="rect">
          <a:avLst/>
        </a:prstGeom>
        <a:solidFill>
          <a:schemeClr val="tx1"/>
        </a:solidFill>
        <a:ln>
          <a:noFill/>
        </a:ln>
      </xdr:spPr>
    </xdr:pic>
    <xdr:clientData/>
  </xdr:twoCellAnchor>
  <xdr:twoCellAnchor editAs="oneCell">
    <xdr:from>
      <xdr:col>18</xdr:col>
      <xdr:colOff>638175</xdr:colOff>
      <xdr:row>26</xdr:row>
      <xdr:rowOff>76200</xdr:rowOff>
    </xdr:from>
    <xdr:to>
      <xdr:col>24</xdr:col>
      <xdr:colOff>181552</xdr:colOff>
      <xdr:row>36</xdr:row>
      <xdr:rowOff>38362</xdr:rowOff>
    </xdr:to>
    <xdr:pic>
      <xdr:nvPicPr>
        <xdr:cNvPr id="5" name="Image 4">
          <a:extLst>
            <a:ext uri="{FF2B5EF4-FFF2-40B4-BE49-F238E27FC236}">
              <a16:creationId xmlns:a16="http://schemas.microsoft.com/office/drawing/2014/main" id="{6A4F03DD-723A-2F0B-3D9F-98FCCCA8C062}"/>
            </a:ext>
          </a:extLst>
        </xdr:cNvPr>
        <xdr:cNvPicPr>
          <a:picLocks noChangeAspect="1"/>
        </xdr:cNvPicPr>
      </xdr:nvPicPr>
      <xdr:blipFill>
        <a:blip xmlns:r="http://schemas.openxmlformats.org/officeDocument/2006/relationships" r:embed="rId11"/>
        <a:stretch>
          <a:fillRect/>
        </a:stretch>
      </xdr:blipFill>
      <xdr:spPr>
        <a:xfrm>
          <a:off x="14439900" y="12573000"/>
          <a:ext cx="4134427" cy="1876687"/>
        </a:xfrm>
        <a:prstGeom prst="rect">
          <a:avLst/>
        </a:prstGeom>
      </xdr:spPr>
    </xdr:pic>
    <xdr:clientData/>
  </xdr:twoCellAnchor>
  <xdr:twoCellAnchor>
    <xdr:from>
      <xdr:col>24</xdr:col>
      <xdr:colOff>95250</xdr:colOff>
      <xdr:row>33</xdr:row>
      <xdr:rowOff>85725</xdr:rowOff>
    </xdr:from>
    <xdr:to>
      <xdr:col>24</xdr:col>
      <xdr:colOff>466725</xdr:colOff>
      <xdr:row>34</xdr:row>
      <xdr:rowOff>0</xdr:rowOff>
    </xdr:to>
    <xdr:sp macro="" textlink="">
      <xdr:nvSpPr>
        <xdr:cNvPr id="6" name="Flèche : droite 5">
          <a:extLst>
            <a:ext uri="{FF2B5EF4-FFF2-40B4-BE49-F238E27FC236}">
              <a16:creationId xmlns:a16="http://schemas.microsoft.com/office/drawing/2014/main" id="{E2785EFC-2B77-4BDA-8DAE-7DE2FF8D992B}"/>
            </a:ext>
          </a:extLst>
        </xdr:cNvPr>
        <xdr:cNvSpPr/>
      </xdr:nvSpPr>
      <xdr:spPr>
        <a:xfrm>
          <a:off x="18488025" y="13925550"/>
          <a:ext cx="371475" cy="104775"/>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24</xdr:col>
      <xdr:colOff>476250</xdr:colOff>
      <xdr:row>26</xdr:row>
      <xdr:rowOff>66675</xdr:rowOff>
    </xdr:from>
    <xdr:to>
      <xdr:col>27</xdr:col>
      <xdr:colOff>143148</xdr:colOff>
      <xdr:row>38</xdr:row>
      <xdr:rowOff>143206</xdr:rowOff>
    </xdr:to>
    <xdr:pic>
      <xdr:nvPicPr>
        <xdr:cNvPr id="7" name="Image 6">
          <a:extLst>
            <a:ext uri="{FF2B5EF4-FFF2-40B4-BE49-F238E27FC236}">
              <a16:creationId xmlns:a16="http://schemas.microsoft.com/office/drawing/2014/main" id="{E9B8C915-4D80-1F8E-65D3-A2CC0BB1FC97}"/>
            </a:ext>
          </a:extLst>
        </xdr:cNvPr>
        <xdr:cNvPicPr>
          <a:picLocks noChangeAspect="1"/>
        </xdr:cNvPicPr>
      </xdr:nvPicPr>
      <xdr:blipFill>
        <a:blip xmlns:r="http://schemas.openxmlformats.org/officeDocument/2006/relationships" r:embed="rId12"/>
        <a:stretch>
          <a:fillRect/>
        </a:stretch>
      </xdr:blipFill>
      <xdr:spPr>
        <a:xfrm>
          <a:off x="18869025" y="12563475"/>
          <a:ext cx="1952898" cy="2372056"/>
        </a:xfrm>
        <a:prstGeom prst="rect">
          <a:avLst/>
        </a:prstGeom>
        <a:ln>
          <a:noFill/>
        </a:ln>
      </xdr:spPr>
    </xdr:pic>
    <xdr:clientData/>
  </xdr:twoCellAnchor>
  <xdr:twoCellAnchor editAs="oneCell">
    <xdr:from>
      <xdr:col>19</xdr:col>
      <xdr:colOff>57150</xdr:colOff>
      <xdr:row>49</xdr:row>
      <xdr:rowOff>38100</xdr:rowOff>
    </xdr:from>
    <xdr:to>
      <xdr:col>21</xdr:col>
      <xdr:colOff>524302</xdr:colOff>
      <xdr:row>60</xdr:row>
      <xdr:rowOff>76199</xdr:rowOff>
    </xdr:to>
    <xdr:pic>
      <xdr:nvPicPr>
        <xdr:cNvPr id="14" name="Image 13">
          <a:extLst>
            <a:ext uri="{FF2B5EF4-FFF2-40B4-BE49-F238E27FC236}">
              <a16:creationId xmlns:a16="http://schemas.microsoft.com/office/drawing/2014/main" id="{8D3C991A-892D-E33B-89C8-62089E13854A}"/>
            </a:ext>
          </a:extLst>
        </xdr:cNvPr>
        <xdr:cNvPicPr>
          <a:picLocks noChangeAspect="1"/>
        </xdr:cNvPicPr>
      </xdr:nvPicPr>
      <xdr:blipFill>
        <a:blip xmlns:r="http://schemas.openxmlformats.org/officeDocument/2006/relationships" r:embed="rId13"/>
        <a:stretch>
          <a:fillRect/>
        </a:stretch>
      </xdr:blipFill>
      <xdr:spPr>
        <a:xfrm>
          <a:off x="14535150" y="17106900"/>
          <a:ext cx="2095927" cy="1828800"/>
        </a:xfrm>
        <a:prstGeom prst="rect">
          <a:avLst/>
        </a:prstGeom>
      </xdr:spPr>
    </xdr:pic>
    <xdr:clientData/>
  </xdr:twoCellAnchor>
  <xdr:twoCellAnchor>
    <xdr:from>
      <xdr:col>20</xdr:col>
      <xdr:colOff>752475</xdr:colOff>
      <xdr:row>48</xdr:row>
      <xdr:rowOff>0</xdr:rowOff>
    </xdr:from>
    <xdr:to>
      <xdr:col>27</xdr:col>
      <xdr:colOff>9525</xdr:colOff>
      <xdr:row>57</xdr:row>
      <xdr:rowOff>57150</xdr:rowOff>
    </xdr:to>
    <xdr:cxnSp macro="">
      <xdr:nvCxnSpPr>
        <xdr:cNvPr id="17" name="Connecteur droit avec flèche 16">
          <a:extLst>
            <a:ext uri="{FF2B5EF4-FFF2-40B4-BE49-F238E27FC236}">
              <a16:creationId xmlns:a16="http://schemas.microsoft.com/office/drawing/2014/main" id="{34AE18BB-5CBA-48E7-BE03-4AF37922B9B7}"/>
            </a:ext>
          </a:extLst>
        </xdr:cNvPr>
        <xdr:cNvCxnSpPr/>
      </xdr:nvCxnSpPr>
      <xdr:spPr>
        <a:xfrm flipH="1">
          <a:off x="16097250" y="16783050"/>
          <a:ext cx="4591050" cy="156210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238125</xdr:colOff>
      <xdr:row>48</xdr:row>
      <xdr:rowOff>200025</xdr:rowOff>
    </xdr:from>
    <xdr:to>
      <xdr:col>20</xdr:col>
      <xdr:colOff>485775</xdr:colOff>
      <xdr:row>56</xdr:row>
      <xdr:rowOff>9525</xdr:rowOff>
    </xdr:to>
    <xdr:cxnSp macro="">
      <xdr:nvCxnSpPr>
        <xdr:cNvPr id="23" name="Connecteur droit avec flèche 22">
          <a:extLst>
            <a:ext uri="{FF2B5EF4-FFF2-40B4-BE49-F238E27FC236}">
              <a16:creationId xmlns:a16="http://schemas.microsoft.com/office/drawing/2014/main" id="{1EC9C0B2-9B86-472A-B3F6-E39A3979CE2B}"/>
            </a:ext>
          </a:extLst>
        </xdr:cNvPr>
        <xdr:cNvCxnSpPr/>
      </xdr:nvCxnSpPr>
      <xdr:spPr>
        <a:xfrm>
          <a:off x="15582900" y="16983075"/>
          <a:ext cx="247650" cy="127635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666750</xdr:colOff>
      <xdr:row>69</xdr:row>
      <xdr:rowOff>142875</xdr:rowOff>
    </xdr:from>
    <xdr:to>
      <xdr:col>21</xdr:col>
      <xdr:colOff>697484</xdr:colOff>
      <xdr:row>77</xdr:row>
      <xdr:rowOff>47624</xdr:rowOff>
    </xdr:to>
    <xdr:pic>
      <xdr:nvPicPr>
        <xdr:cNvPr id="26" name="Image 25">
          <a:extLst>
            <a:ext uri="{FF2B5EF4-FFF2-40B4-BE49-F238E27FC236}">
              <a16:creationId xmlns:a16="http://schemas.microsoft.com/office/drawing/2014/main" id="{DB1CB544-039C-9CF4-E752-8991C36A09B5}"/>
            </a:ext>
          </a:extLst>
        </xdr:cNvPr>
        <xdr:cNvPicPr>
          <a:picLocks noChangeAspect="1"/>
        </xdr:cNvPicPr>
      </xdr:nvPicPr>
      <xdr:blipFill>
        <a:blip xmlns:r="http://schemas.openxmlformats.org/officeDocument/2006/relationships" r:embed="rId14"/>
        <a:stretch>
          <a:fillRect/>
        </a:stretch>
      </xdr:blipFill>
      <xdr:spPr>
        <a:xfrm>
          <a:off x="14468475" y="22707600"/>
          <a:ext cx="2335784" cy="2514600"/>
        </a:xfrm>
        <a:prstGeom prst="rect">
          <a:avLst/>
        </a:prstGeom>
      </xdr:spPr>
    </xdr:pic>
    <xdr:clientData/>
  </xdr:twoCellAnchor>
  <xdr:twoCellAnchor editAs="oneCell">
    <xdr:from>
      <xdr:col>18</xdr:col>
      <xdr:colOff>657225</xdr:colOff>
      <xdr:row>86</xdr:row>
      <xdr:rowOff>28575</xdr:rowOff>
    </xdr:from>
    <xdr:to>
      <xdr:col>28</xdr:col>
      <xdr:colOff>534449</xdr:colOff>
      <xdr:row>93</xdr:row>
      <xdr:rowOff>38389</xdr:rowOff>
    </xdr:to>
    <xdr:pic>
      <xdr:nvPicPr>
        <xdr:cNvPr id="33" name="Image 32">
          <a:extLst>
            <a:ext uri="{FF2B5EF4-FFF2-40B4-BE49-F238E27FC236}">
              <a16:creationId xmlns:a16="http://schemas.microsoft.com/office/drawing/2014/main" id="{15F18A29-9036-451D-E662-1D2EFE1077A2}"/>
            </a:ext>
          </a:extLst>
        </xdr:cNvPr>
        <xdr:cNvPicPr>
          <a:picLocks noChangeAspect="1"/>
        </xdr:cNvPicPr>
      </xdr:nvPicPr>
      <xdr:blipFill>
        <a:blip xmlns:r="http://schemas.openxmlformats.org/officeDocument/2006/relationships" r:embed="rId15"/>
        <a:stretch>
          <a:fillRect/>
        </a:stretch>
      </xdr:blipFill>
      <xdr:spPr>
        <a:xfrm>
          <a:off x="14458950" y="25346025"/>
          <a:ext cx="7516274" cy="20767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170331</xdr:colOff>
      <xdr:row>38</xdr:row>
      <xdr:rowOff>177052</xdr:rowOff>
    </xdr:from>
    <xdr:to>
      <xdr:col>18</xdr:col>
      <xdr:colOff>419102</xdr:colOff>
      <xdr:row>41</xdr:row>
      <xdr:rowOff>177052</xdr:rowOff>
    </xdr:to>
    <xdr:sp macro="" textlink="">
      <xdr:nvSpPr>
        <xdr:cNvPr id="7" name="Flèche : angle droit 6">
          <a:extLst>
            <a:ext uri="{FF2B5EF4-FFF2-40B4-BE49-F238E27FC236}">
              <a16:creationId xmlns:a16="http://schemas.microsoft.com/office/drawing/2014/main" id="{ECA1A892-3A6C-3007-1A82-45292B545AE6}"/>
            </a:ext>
          </a:extLst>
        </xdr:cNvPr>
        <xdr:cNvSpPr/>
      </xdr:nvSpPr>
      <xdr:spPr>
        <a:xfrm>
          <a:off x="10636625" y="13803405"/>
          <a:ext cx="775448" cy="1154206"/>
        </a:xfrm>
        <a:prstGeom prst="bentUpArrow">
          <a:avLst/>
        </a:prstGeom>
        <a:solidFill>
          <a:srgbClr val="FFFF00"/>
        </a:solidFill>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fr-FR" sz="1100"/>
        </a:p>
      </xdr:txBody>
    </xdr:sp>
    <xdr:clientData/>
  </xdr:twoCellAnchor>
  <xdr:twoCellAnchor>
    <xdr:from>
      <xdr:col>6</xdr:col>
      <xdr:colOff>179296</xdr:colOff>
      <xdr:row>5</xdr:row>
      <xdr:rowOff>22412</xdr:rowOff>
    </xdr:from>
    <xdr:to>
      <xdr:col>6</xdr:col>
      <xdr:colOff>334272</xdr:colOff>
      <xdr:row>5</xdr:row>
      <xdr:rowOff>263899</xdr:rowOff>
    </xdr:to>
    <xdr:sp macro="" textlink="">
      <xdr:nvSpPr>
        <xdr:cNvPr id="3" name="Flèche : bas 2">
          <a:extLst>
            <a:ext uri="{FF2B5EF4-FFF2-40B4-BE49-F238E27FC236}">
              <a16:creationId xmlns:a16="http://schemas.microsoft.com/office/drawing/2014/main" id="{F709E5DF-9D33-4160-9C33-DEA0E7367A11}"/>
            </a:ext>
          </a:extLst>
        </xdr:cNvPr>
        <xdr:cNvSpPr/>
      </xdr:nvSpPr>
      <xdr:spPr>
        <a:xfrm>
          <a:off x="3216090" y="7911353"/>
          <a:ext cx="154976" cy="241487"/>
        </a:xfrm>
        <a:prstGeom prst="downArrow">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editAs="oneCell">
    <xdr:from>
      <xdr:col>22</xdr:col>
      <xdr:colOff>555812</xdr:colOff>
      <xdr:row>38</xdr:row>
      <xdr:rowOff>181197</xdr:rowOff>
    </xdr:from>
    <xdr:to>
      <xdr:col>26</xdr:col>
      <xdr:colOff>1406114</xdr:colOff>
      <xdr:row>46</xdr:row>
      <xdr:rowOff>339361</xdr:rowOff>
    </xdr:to>
    <xdr:pic>
      <xdr:nvPicPr>
        <xdr:cNvPr id="2" name="Image 1">
          <a:extLst>
            <a:ext uri="{FF2B5EF4-FFF2-40B4-BE49-F238E27FC236}">
              <a16:creationId xmlns:a16="http://schemas.microsoft.com/office/drawing/2014/main" id="{AE0014B0-908C-4002-B076-D74537A10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733059" y="14121315"/>
          <a:ext cx="4271010" cy="338164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31</xdr:col>
      <xdr:colOff>235322</xdr:colOff>
      <xdr:row>2</xdr:row>
      <xdr:rowOff>168089</xdr:rowOff>
    </xdr:from>
    <xdr:to>
      <xdr:col>49</xdr:col>
      <xdr:colOff>336176</xdr:colOff>
      <xdr:row>17</xdr:row>
      <xdr:rowOff>11205</xdr:rowOff>
    </xdr:to>
    <xdr:sp macro="" textlink="">
      <xdr:nvSpPr>
        <xdr:cNvPr id="8" name="Rectangle : coins arrondis 7">
          <a:extLst>
            <a:ext uri="{FF2B5EF4-FFF2-40B4-BE49-F238E27FC236}">
              <a16:creationId xmlns:a16="http://schemas.microsoft.com/office/drawing/2014/main" id="{9802FEE1-B519-DA9C-183A-2B899DD194B5}"/>
            </a:ext>
          </a:extLst>
        </xdr:cNvPr>
        <xdr:cNvSpPr/>
      </xdr:nvSpPr>
      <xdr:spPr>
        <a:xfrm>
          <a:off x="13895293" y="750795"/>
          <a:ext cx="8258736" cy="3496234"/>
        </a:xfrm>
        <a:prstGeom prst="round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400" b="1" u="sng"/>
            <a:t>A faire :</a:t>
          </a:r>
          <a:br>
            <a:rPr lang="fr-FR" sz="1400"/>
          </a:br>
          <a:br>
            <a:rPr lang="fr-FR" sz="1400"/>
          </a:br>
          <a:r>
            <a:rPr lang="fr-FR" sz="1400"/>
            <a:t>-</a:t>
          </a:r>
          <a:r>
            <a:rPr lang="fr-FR" sz="1400" b="1"/>
            <a:t>Sélectionner la période </a:t>
          </a:r>
          <a:r>
            <a:rPr lang="fr-FR" sz="1400"/>
            <a:t>du planning dans la liste déroulante (en haut de la feuille).</a:t>
          </a:r>
          <a:br>
            <a:rPr lang="fr-FR" sz="1400"/>
          </a:br>
          <a:r>
            <a:rPr lang="fr-FR" sz="1400"/>
            <a:t>-</a:t>
          </a:r>
          <a:r>
            <a:rPr lang="fr-FR" sz="1400" b="1"/>
            <a:t>Saisir les dates des jours fériés </a:t>
          </a:r>
          <a:r>
            <a:rPr lang="fr-FR" sz="1400"/>
            <a:t>et les dates de début et fin de </a:t>
          </a:r>
          <a:r>
            <a:rPr lang="fr-FR" sz="1400" b="1"/>
            <a:t>vacances scolaires </a:t>
          </a:r>
          <a:r>
            <a:rPr lang="fr-FR" sz="1400"/>
            <a:t>dans les cases jaunes .</a:t>
          </a:r>
        </a:p>
        <a:p>
          <a:pPr algn="l"/>
          <a:r>
            <a:rPr lang="fr-FR" sz="1400"/>
            <a:t>-</a:t>
          </a:r>
          <a:r>
            <a:rPr lang="fr-FR" sz="1400" b="1"/>
            <a:t>Saisir la</a:t>
          </a:r>
          <a:r>
            <a:rPr lang="fr-FR" sz="1400" b="1" baseline="0"/>
            <a:t> date de début d'application du cycle et le numéro de semaine </a:t>
          </a:r>
          <a:r>
            <a:rPr lang="fr-FR" sz="1400" baseline="0"/>
            <a:t>de démarrage du cycle,</a:t>
          </a:r>
          <a:br>
            <a:rPr lang="fr-FR" sz="1400"/>
          </a:br>
          <a:r>
            <a:rPr lang="fr-FR" sz="1400" b="1"/>
            <a:t>-Modifier si besoin les codes horaires ou le</a:t>
          </a:r>
          <a:r>
            <a:rPr lang="fr-FR" sz="1400" b="1" baseline="0"/>
            <a:t> nombre</a:t>
          </a:r>
          <a:r>
            <a:rPr lang="fr-FR" sz="1400" b="1"/>
            <a:t> heures à travailler</a:t>
          </a:r>
          <a:r>
            <a:rPr lang="fr-FR" sz="1400"/>
            <a:t> </a:t>
          </a:r>
          <a:r>
            <a:rPr lang="fr-FR" sz="1400">
              <a:solidFill>
                <a:schemeClr val="lt1"/>
              </a:solidFill>
              <a:effectLst/>
              <a:latin typeface="+mn-lt"/>
              <a:ea typeface="+mn-ea"/>
              <a:cs typeface="+mn-cs"/>
            </a:rPr>
            <a:t>au format</a:t>
          </a:r>
          <a:r>
            <a:rPr lang="fr-FR" sz="1400" baseline="0">
              <a:solidFill>
                <a:schemeClr val="lt1"/>
              </a:solidFill>
              <a:effectLst/>
              <a:latin typeface="+mn-lt"/>
              <a:ea typeface="+mn-ea"/>
              <a:cs typeface="+mn-cs"/>
            </a:rPr>
            <a:t> H:MM</a:t>
          </a:r>
          <a:r>
            <a:rPr lang="fr-FR" sz="1400"/>
            <a:t> </a:t>
          </a:r>
          <a:r>
            <a:rPr lang="fr-FR" sz="1400">
              <a:solidFill>
                <a:schemeClr val="lt1"/>
              </a:solidFill>
              <a:effectLst/>
              <a:latin typeface="+mn-lt"/>
              <a:ea typeface="+mn-ea"/>
              <a:cs typeface="+mn-cs"/>
            </a:rPr>
            <a:t>en écrasant les formules excel.</a:t>
          </a:r>
        </a:p>
        <a:p>
          <a:pPr algn="l"/>
          <a:r>
            <a:rPr lang="fr-FR" sz="1400">
              <a:solidFill>
                <a:schemeClr val="lt1"/>
              </a:solidFill>
              <a:effectLst/>
              <a:latin typeface="+mn-lt"/>
              <a:ea typeface="+mn-ea"/>
              <a:cs typeface="+mn-cs"/>
            </a:rPr>
            <a:t>-</a:t>
          </a:r>
          <a:r>
            <a:rPr lang="fr-FR" sz="1400" b="1">
              <a:solidFill>
                <a:schemeClr val="lt1"/>
              </a:solidFill>
              <a:effectLst/>
              <a:latin typeface="+mn-lt"/>
              <a:ea typeface="+mn-ea"/>
              <a:cs typeface="+mn-cs"/>
            </a:rPr>
            <a:t>Saisir </a:t>
          </a:r>
          <a:r>
            <a:rPr lang="fr-FR" sz="1400" b="1" baseline="0">
              <a:solidFill>
                <a:schemeClr val="lt1"/>
              </a:solidFill>
              <a:effectLst/>
              <a:latin typeface="+mn-lt"/>
              <a:ea typeface="+mn-ea"/>
              <a:cs typeface="+mn-cs"/>
            </a:rPr>
            <a:t>sur le planning les jours fériés non travaillés "F" </a:t>
          </a:r>
          <a:r>
            <a:rPr lang="fr-FR" sz="1400" baseline="0">
              <a:solidFill>
                <a:schemeClr val="lt1"/>
              </a:solidFill>
              <a:effectLst/>
              <a:latin typeface="+mn-lt"/>
              <a:ea typeface="+mn-ea"/>
              <a:cs typeface="+mn-cs"/>
            </a:rPr>
            <a:t>ou les récupérations de fériés </a:t>
          </a:r>
          <a:r>
            <a:rPr lang="fr-FR" sz="1400" b="1" baseline="0">
              <a:solidFill>
                <a:schemeClr val="lt1"/>
              </a:solidFill>
              <a:effectLst/>
              <a:latin typeface="+mn-lt"/>
              <a:ea typeface="+mn-ea"/>
              <a:cs typeface="+mn-cs"/>
            </a:rPr>
            <a:t>"RF"</a:t>
          </a:r>
          <a:br>
            <a:rPr lang="fr-FR" sz="1400">
              <a:solidFill>
                <a:schemeClr val="lt1"/>
              </a:solidFill>
              <a:effectLst/>
              <a:latin typeface="+mn-lt"/>
              <a:ea typeface="+mn-ea"/>
              <a:cs typeface="+mn-cs"/>
            </a:rPr>
          </a:br>
          <a:r>
            <a:rPr lang="fr-FR" sz="1400">
              <a:solidFill>
                <a:schemeClr val="lt1"/>
              </a:solidFill>
              <a:effectLst/>
              <a:latin typeface="+mn-lt"/>
              <a:ea typeface="+mn-ea"/>
              <a:cs typeface="+mn-cs"/>
            </a:rPr>
            <a:t>-Planifier la réalisation</a:t>
          </a:r>
          <a:r>
            <a:rPr lang="fr-FR" sz="1400" baseline="0">
              <a:solidFill>
                <a:schemeClr val="lt1"/>
              </a:solidFill>
              <a:effectLst/>
              <a:latin typeface="+mn-lt"/>
              <a:ea typeface="+mn-ea"/>
              <a:cs typeface="+mn-cs"/>
            </a:rPr>
            <a:t> de la </a:t>
          </a:r>
          <a:r>
            <a:rPr lang="fr-FR" sz="1400" b="1" baseline="0">
              <a:solidFill>
                <a:schemeClr val="lt1"/>
              </a:solidFill>
              <a:effectLst/>
              <a:latin typeface="+mn-lt"/>
              <a:ea typeface="+mn-ea"/>
              <a:cs typeface="+mn-cs"/>
            </a:rPr>
            <a:t>journée de solidarité.</a:t>
          </a:r>
          <a:br>
            <a:rPr lang="fr-FR" sz="1400"/>
          </a:br>
          <a:r>
            <a:rPr lang="fr-FR" sz="1400">
              <a:solidFill>
                <a:schemeClr val="lt1"/>
              </a:solidFill>
              <a:effectLst/>
              <a:latin typeface="+mn-lt"/>
              <a:ea typeface="+mn-ea"/>
              <a:cs typeface="+mn-cs"/>
            </a:rPr>
            <a:t>-</a:t>
          </a:r>
          <a:r>
            <a:rPr lang="fr-FR" sz="1400" b="1">
              <a:solidFill>
                <a:schemeClr val="lt1"/>
              </a:solidFill>
              <a:effectLst/>
              <a:latin typeface="+mn-lt"/>
              <a:ea typeface="+mn-ea"/>
              <a:cs typeface="+mn-cs"/>
            </a:rPr>
            <a:t>Positionner les congés</a:t>
          </a:r>
          <a:r>
            <a:rPr lang="fr-FR" sz="1400" b="1" baseline="0">
              <a:solidFill>
                <a:schemeClr val="lt1"/>
              </a:solidFill>
              <a:effectLst/>
              <a:latin typeface="+mn-lt"/>
              <a:ea typeface="+mn-ea"/>
              <a:cs typeface="+mn-cs"/>
            </a:rPr>
            <a:t> annuels </a:t>
          </a:r>
          <a:r>
            <a:rPr lang="fr-FR" sz="1400" b="0" baseline="0">
              <a:solidFill>
                <a:schemeClr val="lt1"/>
              </a:solidFill>
              <a:effectLst/>
              <a:latin typeface="+mn-lt"/>
              <a:ea typeface="+mn-ea"/>
              <a:cs typeface="+mn-cs"/>
            </a:rPr>
            <a:t>en écrivant </a:t>
          </a:r>
          <a:r>
            <a:rPr lang="fr-FR" sz="1400" b="1" baseline="0">
              <a:solidFill>
                <a:schemeClr val="lt1"/>
              </a:solidFill>
              <a:effectLst/>
              <a:latin typeface="+mn-lt"/>
              <a:ea typeface="+mn-ea"/>
              <a:cs typeface="+mn-cs"/>
            </a:rPr>
            <a:t>"CA" </a:t>
          </a:r>
          <a:r>
            <a:rPr lang="fr-FR" sz="1400" b="0" baseline="0">
              <a:solidFill>
                <a:schemeClr val="lt1"/>
              </a:solidFill>
              <a:effectLst/>
              <a:latin typeface="+mn-lt"/>
              <a:ea typeface="+mn-ea"/>
              <a:cs typeface="+mn-cs"/>
            </a:rPr>
            <a:t>à la place du code horaire ou dans la colonne </a:t>
          </a:r>
          <a:r>
            <a:rPr lang="fr-FR" sz="1400">
              <a:solidFill>
                <a:schemeClr val="lt1"/>
              </a:solidFill>
              <a:effectLst/>
              <a:latin typeface="+mn-lt"/>
              <a:ea typeface="+mn-ea"/>
              <a:cs typeface="+mn-cs"/>
            </a:rPr>
            <a:t>"Temps" en écrasant les formules excel.</a:t>
          </a:r>
          <a:br>
            <a:rPr lang="fr-FR" sz="1400"/>
          </a:br>
          <a:r>
            <a:rPr lang="fr-FR" sz="1400"/>
            <a:t>-Si les conditions d'acquisition sont remplies</a:t>
          </a:r>
          <a:r>
            <a:rPr lang="fr-FR" sz="1400" b="1"/>
            <a:t>, positionner le(s) congé(s) de fractionnement </a:t>
          </a:r>
          <a:r>
            <a:rPr lang="fr-FR" sz="1400"/>
            <a:t>en</a:t>
          </a:r>
          <a:r>
            <a:rPr lang="fr-FR" sz="1400" baseline="0"/>
            <a:t> écrivant </a:t>
          </a:r>
          <a:r>
            <a:rPr lang="fr-FR" sz="1400" b="1" baseline="0"/>
            <a:t>"FR" </a:t>
          </a:r>
          <a:r>
            <a:rPr lang="fr-FR" sz="1400" b="0" baseline="0">
              <a:solidFill>
                <a:schemeClr val="lt1"/>
              </a:solidFill>
              <a:effectLst/>
              <a:latin typeface="+mn-lt"/>
              <a:ea typeface="+mn-ea"/>
              <a:cs typeface="+mn-cs"/>
            </a:rPr>
            <a:t>à la place du code horaire ou dans la colonne "Temps" en écrasant les formules excel.</a:t>
          </a:r>
          <a:br>
            <a:rPr lang="fr-FR" sz="1100">
              <a:solidFill>
                <a:schemeClr val="lt1"/>
              </a:solidFill>
              <a:effectLst/>
              <a:latin typeface="+mn-lt"/>
              <a:ea typeface="+mn-ea"/>
              <a:cs typeface="+mn-cs"/>
            </a:rPr>
          </a:br>
          <a:endParaRPr lang="fr-FR" sz="1200"/>
        </a:p>
      </xdr:txBody>
    </xdr:sp>
    <xdr:clientData/>
  </xdr:twoCellAnchor>
  <xdr:twoCellAnchor>
    <xdr:from>
      <xdr:col>46</xdr:col>
      <xdr:colOff>0</xdr:colOff>
      <xdr:row>56</xdr:row>
      <xdr:rowOff>122464</xdr:rowOff>
    </xdr:from>
    <xdr:to>
      <xdr:col>61</xdr:col>
      <xdr:colOff>149679</xdr:colOff>
      <xdr:row>59</xdr:row>
      <xdr:rowOff>13608</xdr:rowOff>
    </xdr:to>
    <xdr:sp macro="" textlink="">
      <xdr:nvSpPr>
        <xdr:cNvPr id="5" name="ZoneTexte 4">
          <a:extLst>
            <a:ext uri="{FF2B5EF4-FFF2-40B4-BE49-F238E27FC236}">
              <a16:creationId xmlns:a16="http://schemas.microsoft.com/office/drawing/2014/main" id="{BE52FC46-1864-4DED-98D1-177CA72E1EF3}"/>
            </a:ext>
          </a:extLst>
        </xdr:cNvPr>
        <xdr:cNvSpPr txBox="1"/>
      </xdr:nvSpPr>
      <xdr:spPr>
        <a:xfrm>
          <a:off x="19294930" y="15267214"/>
          <a:ext cx="6572249" cy="789215"/>
        </a:xfrm>
        <a:prstGeom prst="borderCallout3">
          <a:avLst>
            <a:gd name="adj1" fmla="val -28249"/>
            <a:gd name="adj2" fmla="val 96569"/>
            <a:gd name="adj3" fmla="val -19558"/>
            <a:gd name="adj4" fmla="val 99492"/>
            <a:gd name="adj5" fmla="val -9720"/>
            <a:gd name="adj6" fmla="val 101270"/>
            <a:gd name="adj7" fmla="val 3525"/>
            <a:gd name="adj8" fmla="val 99651"/>
          </a:avLst>
        </a:prstGeom>
        <a:solidFill>
          <a:schemeClr val="lt1"/>
        </a:solidFill>
        <a:ln w="952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baseline="0">
              <a:solidFill>
                <a:schemeClr val="dk1"/>
              </a:solidFill>
              <a:effectLst/>
              <a:latin typeface="+mn-lt"/>
              <a:ea typeface="+mn-ea"/>
              <a:cs typeface="+mn-cs"/>
            </a:rPr>
            <a:t>En cas de </a:t>
          </a:r>
          <a:r>
            <a:rPr lang="fr-FR" sz="1100" b="1" baseline="0">
              <a:solidFill>
                <a:schemeClr val="dk1"/>
              </a:solidFill>
              <a:effectLst/>
              <a:latin typeface="+mn-lt"/>
              <a:ea typeface="+mn-ea"/>
              <a:cs typeface="+mn-cs"/>
            </a:rPr>
            <a:t>décompte forfaitaire</a:t>
          </a:r>
          <a:r>
            <a:rPr lang="fr-FR" sz="1100" baseline="0">
              <a:solidFill>
                <a:schemeClr val="dk1"/>
              </a:solidFill>
              <a:effectLst/>
              <a:latin typeface="+mn-lt"/>
              <a:ea typeface="+mn-ea"/>
              <a:cs typeface="+mn-cs"/>
            </a:rPr>
            <a:t>, la </a:t>
          </a:r>
          <a:r>
            <a:rPr lang="fr-FR" sz="1100">
              <a:solidFill>
                <a:schemeClr val="dk1"/>
              </a:solidFill>
              <a:effectLst/>
              <a:latin typeface="+mn-lt"/>
              <a:ea typeface="+mn-ea"/>
              <a:cs typeface="+mn-cs"/>
            </a:rPr>
            <a:t>différence peut être dûe</a:t>
          </a:r>
          <a:r>
            <a:rPr lang="fr-FR" sz="1100" baseline="0">
              <a:solidFill>
                <a:schemeClr val="dk1"/>
              </a:solidFill>
              <a:effectLst/>
              <a:latin typeface="+mn-lt"/>
              <a:ea typeface="+mn-ea"/>
              <a:cs typeface="+mn-cs"/>
            </a:rPr>
            <a:t> : </a:t>
          </a:r>
        </a:p>
        <a:p>
          <a:r>
            <a:rPr lang="fr-FR" sz="1100" baseline="0">
              <a:solidFill>
                <a:schemeClr val="dk1"/>
              </a:solidFill>
              <a:effectLst/>
              <a:latin typeface="+mn-lt"/>
              <a:ea typeface="+mn-ea"/>
              <a:cs typeface="+mn-cs"/>
            </a:rPr>
            <a:t>-à un nombre de jours fériés réels différents du nombre de jours fériés forfaitaire (généralement forfait 8 jours)</a:t>
          </a:r>
          <a:br>
            <a:rPr lang="fr-FR" sz="1100" baseline="0">
              <a:solidFill>
                <a:schemeClr val="dk1"/>
              </a:solidFill>
              <a:effectLst/>
              <a:latin typeface="+mn-lt"/>
              <a:ea typeface="+mn-ea"/>
              <a:cs typeface="+mn-cs"/>
            </a:rPr>
          </a:br>
          <a:r>
            <a:rPr lang="fr-FR" sz="1100" baseline="0">
              <a:solidFill>
                <a:schemeClr val="dk1"/>
              </a:solidFill>
              <a:effectLst/>
              <a:latin typeface="+mn-lt"/>
              <a:ea typeface="+mn-ea"/>
              <a:cs typeface="+mn-cs"/>
            </a:rPr>
            <a:t>-à l'arrondi légal de la cible de temps de travail effectif (ex pour un temps plein : 1596h arrondi à 1600h)</a:t>
          </a:r>
        </a:p>
        <a:p>
          <a:r>
            <a:rPr lang="fr-FR" sz="1100" baseline="0">
              <a:solidFill>
                <a:schemeClr val="dk1"/>
              </a:solidFill>
              <a:effectLst/>
              <a:latin typeface="+mn-lt"/>
              <a:ea typeface="+mn-ea"/>
              <a:cs typeface="+mn-cs"/>
            </a:rPr>
            <a:t>-Bien penser à planifier la journée de solidarité (férié travaillé ou heures réalisées en sus du planning prévisionnel)</a:t>
          </a:r>
        </a:p>
      </xdr:txBody>
    </xdr:sp>
    <xdr:clientData/>
  </xdr:twoCellAnchor>
  <xdr:twoCellAnchor editAs="oneCell">
    <xdr:from>
      <xdr:col>52</xdr:col>
      <xdr:colOff>224116</xdr:colOff>
      <xdr:row>0</xdr:row>
      <xdr:rowOff>212912</xdr:rowOff>
    </xdr:from>
    <xdr:to>
      <xdr:col>60</xdr:col>
      <xdr:colOff>311859</xdr:colOff>
      <xdr:row>12</xdr:row>
      <xdr:rowOff>31435</xdr:rowOff>
    </xdr:to>
    <xdr:pic>
      <xdr:nvPicPr>
        <xdr:cNvPr id="3" name="Image 2">
          <a:extLst>
            <a:ext uri="{FF2B5EF4-FFF2-40B4-BE49-F238E27FC236}">
              <a16:creationId xmlns:a16="http://schemas.microsoft.com/office/drawing/2014/main" id="{E7308AEA-87C9-27CA-863B-08CE0E18CD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75469" y="212912"/>
          <a:ext cx="3563471" cy="2819794"/>
        </a:xfrm>
        <a:prstGeom prst="rect">
          <a:avLst/>
        </a:prstGeom>
      </xdr:spPr>
    </xdr:pic>
    <xdr:clientData/>
  </xdr:two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03EFF-DDB7-4B5F-B99A-301CEBB3BE47}">
  <sheetPr>
    <tabColor theme="0"/>
    <pageSetUpPr fitToPage="1"/>
  </sheetPr>
  <dimension ref="A1:R7"/>
  <sheetViews>
    <sheetView showGridLines="0" tabSelected="1" zoomScale="85" zoomScaleNormal="85" workbookViewId="0">
      <selection activeCell="D1" sqref="D1:M7"/>
    </sheetView>
  </sheetViews>
  <sheetFormatPr baseColWidth="10" defaultColWidth="11.42578125" defaultRowHeight="15" x14ac:dyDescent="0.25"/>
  <sheetData>
    <row r="1" spans="1:18" ht="43.5" customHeight="1" x14ac:dyDescent="0.25">
      <c r="A1" s="259"/>
      <c r="B1" s="259"/>
      <c r="C1" s="259"/>
      <c r="D1" s="260" t="s">
        <v>169</v>
      </c>
      <c r="E1" s="261"/>
      <c r="F1" s="261"/>
      <c r="G1" s="261"/>
      <c r="H1" s="261"/>
      <c r="I1" s="261"/>
      <c r="J1" s="261"/>
      <c r="K1" s="261"/>
      <c r="L1" s="261"/>
      <c r="M1" s="262"/>
      <c r="N1" s="269"/>
      <c r="O1" s="270"/>
      <c r="P1" s="270"/>
    </row>
    <row r="2" spans="1:18" x14ac:dyDescent="0.25">
      <c r="A2" s="259"/>
      <c r="B2" s="259"/>
      <c r="C2" s="259"/>
      <c r="D2" s="263"/>
      <c r="E2" s="264"/>
      <c r="F2" s="264"/>
      <c r="G2" s="264"/>
      <c r="H2" s="264"/>
      <c r="I2" s="264"/>
      <c r="J2" s="264"/>
      <c r="K2" s="264"/>
      <c r="L2" s="264"/>
      <c r="M2" s="265"/>
      <c r="N2" s="269"/>
      <c r="O2" s="270"/>
      <c r="P2" s="270"/>
    </row>
    <row r="3" spans="1:18" x14ac:dyDescent="0.25">
      <c r="A3" s="259"/>
      <c r="B3" s="259"/>
      <c r="C3" s="259"/>
      <c r="D3" s="263"/>
      <c r="E3" s="264"/>
      <c r="F3" s="264"/>
      <c r="G3" s="264"/>
      <c r="H3" s="264"/>
      <c r="I3" s="264"/>
      <c r="J3" s="264"/>
      <c r="K3" s="264"/>
      <c r="L3" s="264"/>
      <c r="M3" s="265"/>
      <c r="N3" s="269"/>
      <c r="O3" s="270"/>
      <c r="P3" s="270"/>
    </row>
    <row r="4" spans="1:18" ht="21.75" customHeight="1" x14ac:dyDescent="0.25">
      <c r="A4" s="259"/>
      <c r="B4" s="259"/>
      <c r="C4" s="259"/>
      <c r="D4" s="263"/>
      <c r="E4" s="264"/>
      <c r="F4" s="264"/>
      <c r="G4" s="264"/>
      <c r="H4" s="264"/>
      <c r="I4" s="264"/>
      <c r="J4" s="264"/>
      <c r="K4" s="264"/>
      <c r="L4" s="264"/>
      <c r="M4" s="265"/>
      <c r="N4" s="269"/>
      <c r="O4" s="270"/>
      <c r="P4" s="270"/>
      <c r="Q4" s="25"/>
      <c r="R4" s="25"/>
    </row>
    <row r="5" spans="1:18" ht="15" customHeight="1" x14ac:dyDescent="0.25">
      <c r="A5" s="259"/>
      <c r="B5" s="259"/>
      <c r="C5" s="259"/>
      <c r="D5" s="263"/>
      <c r="E5" s="264"/>
      <c r="F5" s="264"/>
      <c r="G5" s="264"/>
      <c r="H5" s="264"/>
      <c r="I5" s="264"/>
      <c r="J5" s="264"/>
      <c r="K5" s="264"/>
      <c r="L5" s="264"/>
      <c r="M5" s="265"/>
      <c r="N5" s="269"/>
      <c r="O5" s="270"/>
      <c r="P5" s="270"/>
    </row>
    <row r="6" spans="1:18" ht="15" customHeight="1" x14ac:dyDescent="0.25">
      <c r="A6" s="259"/>
      <c r="B6" s="259"/>
      <c r="C6" s="259"/>
      <c r="D6" s="263"/>
      <c r="E6" s="264"/>
      <c r="F6" s="264"/>
      <c r="G6" s="264"/>
      <c r="H6" s="264"/>
      <c r="I6" s="264"/>
      <c r="J6" s="264"/>
      <c r="K6" s="264"/>
      <c r="L6" s="264"/>
      <c r="M6" s="265"/>
      <c r="N6" s="269"/>
      <c r="O6" s="270"/>
      <c r="P6" s="270"/>
    </row>
    <row r="7" spans="1:18" ht="15.75" customHeight="1" thickBot="1" x14ac:dyDescent="0.3">
      <c r="A7" s="259"/>
      <c r="B7" s="259"/>
      <c r="C7" s="259"/>
      <c r="D7" s="266"/>
      <c r="E7" s="267"/>
      <c r="F7" s="267"/>
      <c r="G7" s="267"/>
      <c r="H7" s="267"/>
      <c r="I7" s="267"/>
      <c r="J7" s="267"/>
      <c r="K7" s="267"/>
      <c r="L7" s="267"/>
      <c r="M7" s="268"/>
      <c r="N7" s="269"/>
      <c r="O7" s="270"/>
      <c r="P7" s="270"/>
    </row>
  </sheetData>
  <sheetProtection algorithmName="SHA-512" hashValue="qxAO6BPfLRbibvnW5E7zgkCgQRbCpFpv1nDmYgUNezX76E3veyaeH+we5Jz/FhKeTenWAbrBtzJUntGk3rqsoQ==" saltValue="zhizTz6iHlPhvUmZc79KhA==" spinCount="100000" sheet="1" objects="1" scenarios="1"/>
  <mergeCells count="3">
    <mergeCell ref="A1:C7"/>
    <mergeCell ref="D1:M7"/>
    <mergeCell ref="N1:P7"/>
  </mergeCells>
  <pageMargins left="0.7" right="0.7" top="0.75" bottom="0.75" header="0.3" footer="0.3"/>
  <pageSetup paperSize="9" scale="48" fitToHeight="0" orientation="portrait" horizontalDpi="4294967292"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CEF07-3BCB-4BC1-9900-C5EB19549C8A}">
  <sheetPr>
    <tabColor theme="5" tint="0.39997558519241921"/>
    <pageSetUpPr fitToPage="1"/>
  </sheetPr>
  <dimension ref="A1:AF136"/>
  <sheetViews>
    <sheetView showGridLines="0" zoomScale="85" zoomScaleNormal="85" zoomScaleSheetLayoutView="70" workbookViewId="0">
      <selection sqref="A1:B1"/>
    </sheetView>
  </sheetViews>
  <sheetFormatPr baseColWidth="10" defaultRowHeight="15" x14ac:dyDescent="0.25"/>
  <cols>
    <col min="1" max="1" width="11.42578125" customWidth="1"/>
    <col min="3" max="3" width="12.7109375" customWidth="1"/>
    <col min="8" max="8" width="16.42578125" customWidth="1"/>
    <col min="9" max="9" width="5.140625" customWidth="1"/>
    <col min="10" max="10" width="7.28515625" customWidth="1"/>
    <col min="17" max="17" width="16.85546875" customWidth="1"/>
    <col min="19" max="19" width="10.140625" customWidth="1"/>
    <col min="20" max="20" width="13" customWidth="1"/>
    <col min="31" max="31" width="4.140625" customWidth="1"/>
    <col min="32" max="32" width="31.42578125" customWidth="1"/>
  </cols>
  <sheetData>
    <row r="1" spans="1:32" ht="81" customHeight="1" thickBot="1" x14ac:dyDescent="0.3">
      <c r="A1" s="259" t="e" vm="1">
        <v>#VALUE!</v>
      </c>
      <c r="B1" s="259"/>
      <c r="C1" s="307" t="s">
        <v>182</v>
      </c>
      <c r="D1" s="308"/>
      <c r="E1" s="308"/>
      <c r="F1" s="308"/>
      <c r="G1" s="308"/>
      <c r="H1" s="308"/>
      <c r="I1" s="308"/>
      <c r="J1" s="308"/>
      <c r="K1" s="308"/>
      <c r="L1" s="308"/>
      <c r="M1" s="308"/>
      <c r="N1" s="308"/>
      <c r="O1" s="308"/>
      <c r="P1" s="308"/>
      <c r="Q1" s="306" t="e" vm="2">
        <v>#VALUE!</v>
      </c>
      <c r="R1" s="259"/>
      <c r="S1" s="259" t="e" vm="1">
        <v>#VALUE!</v>
      </c>
      <c r="T1" s="259"/>
      <c r="U1" s="307" t="s">
        <v>69</v>
      </c>
      <c r="V1" s="308"/>
      <c r="W1" s="308"/>
      <c r="X1" s="308"/>
      <c r="Y1" s="308"/>
      <c r="Z1" s="308"/>
      <c r="AA1" s="308"/>
      <c r="AB1" s="308"/>
      <c r="AC1" s="308"/>
      <c r="AD1" s="308"/>
      <c r="AE1" s="306" t="e" vm="2">
        <v>#VALUE!</v>
      </c>
      <c r="AF1" s="259"/>
    </row>
    <row r="2" spans="1:32" ht="38.25" customHeight="1" x14ac:dyDescent="0.25">
      <c r="A2" s="321" t="s">
        <v>168</v>
      </c>
      <c r="B2" s="322"/>
      <c r="C2" s="322"/>
      <c r="D2" s="322"/>
      <c r="E2" s="322"/>
      <c r="F2" s="322"/>
      <c r="G2" s="322"/>
      <c r="H2" s="322"/>
      <c r="T2" s="309" t="s">
        <v>71</v>
      </c>
      <c r="U2" s="309"/>
      <c r="V2" s="309"/>
      <c r="W2" s="309"/>
      <c r="X2" s="309"/>
      <c r="Y2" s="309"/>
      <c r="Z2" s="309"/>
      <c r="AA2" s="309"/>
    </row>
    <row r="3" spans="1:32" ht="34.5" customHeight="1" x14ac:dyDescent="0.25">
      <c r="A3" s="300" t="s">
        <v>190</v>
      </c>
      <c r="B3" s="300"/>
      <c r="C3" s="300"/>
      <c r="D3" s="300"/>
      <c r="E3" s="300"/>
      <c r="F3" s="300"/>
      <c r="G3" s="300"/>
      <c r="H3" s="300"/>
      <c r="I3" s="20"/>
      <c r="T3" s="300" t="s">
        <v>181</v>
      </c>
      <c r="U3" s="300"/>
      <c r="V3" s="300"/>
      <c r="W3" s="300"/>
      <c r="X3" s="300"/>
      <c r="Y3" s="300"/>
      <c r="Z3" s="300"/>
      <c r="AA3" s="300"/>
      <c r="AB3" s="300"/>
      <c r="AC3" s="300"/>
      <c r="AD3" s="300"/>
    </row>
    <row r="4" spans="1:32" ht="64.5" customHeight="1" x14ac:dyDescent="0.25">
      <c r="A4" s="291" t="s">
        <v>195</v>
      </c>
      <c r="B4" s="291"/>
      <c r="C4" s="291"/>
      <c r="D4" s="291"/>
      <c r="E4" s="291"/>
      <c r="F4" s="291"/>
      <c r="G4" s="291"/>
      <c r="H4" s="291"/>
      <c r="I4" s="20"/>
      <c r="T4" s="300"/>
      <c r="U4" s="300"/>
      <c r="V4" s="300"/>
      <c r="W4" s="300"/>
      <c r="X4" s="300"/>
      <c r="Y4" s="300"/>
      <c r="Z4" s="300"/>
      <c r="AA4" s="300"/>
      <c r="AB4" s="300"/>
      <c r="AC4" s="300"/>
      <c r="AD4" s="300"/>
    </row>
    <row r="5" spans="1:32" ht="47.25" customHeight="1" x14ac:dyDescent="0.25">
      <c r="A5" s="218"/>
      <c r="B5" s="218"/>
      <c r="C5" s="218"/>
      <c r="D5" s="218"/>
      <c r="E5" s="218"/>
      <c r="F5" s="218"/>
      <c r="G5" s="218"/>
      <c r="H5" s="218"/>
      <c r="I5" s="20"/>
      <c r="K5" s="271" t="s">
        <v>170</v>
      </c>
      <c r="L5" s="272"/>
      <c r="M5" s="272"/>
      <c r="N5" s="272"/>
      <c r="O5" s="272"/>
      <c r="P5" s="272"/>
      <c r="Q5" s="272"/>
      <c r="R5" s="273"/>
      <c r="T5" s="310" t="s">
        <v>184</v>
      </c>
      <c r="U5" s="310"/>
      <c r="V5" s="310"/>
      <c r="W5" s="310"/>
      <c r="X5" s="310"/>
      <c r="Y5" s="310"/>
      <c r="Z5" s="310"/>
      <c r="AA5" s="310"/>
      <c r="AB5" s="310"/>
      <c r="AC5" s="310"/>
    </row>
    <row r="6" spans="1:32" ht="19.5" customHeight="1" x14ac:dyDescent="0.25">
      <c r="A6" s="218"/>
      <c r="B6" s="218"/>
      <c r="C6" s="218"/>
      <c r="D6" s="218"/>
      <c r="E6" s="218"/>
      <c r="F6" s="218"/>
      <c r="G6" s="218"/>
      <c r="H6" s="218"/>
      <c r="I6" s="20"/>
      <c r="K6" s="274"/>
      <c r="L6" s="275"/>
      <c r="M6" s="275"/>
      <c r="N6" s="275"/>
      <c r="O6" s="275"/>
      <c r="P6" s="275"/>
      <c r="Q6" s="275"/>
      <c r="R6" s="276"/>
    </row>
    <row r="7" spans="1:32" ht="15.75" customHeight="1" x14ac:dyDescent="0.25">
      <c r="A7" s="218"/>
      <c r="B7" s="218"/>
      <c r="C7" s="218"/>
      <c r="D7" s="218"/>
      <c r="E7" s="218"/>
      <c r="F7" s="218"/>
      <c r="G7" s="218"/>
      <c r="H7" s="218"/>
      <c r="I7" s="20"/>
      <c r="K7" s="274"/>
      <c r="L7" s="275"/>
      <c r="M7" s="275"/>
      <c r="N7" s="275"/>
      <c r="O7" s="275"/>
      <c r="P7" s="275"/>
      <c r="Q7" s="275"/>
      <c r="R7" s="276"/>
    </row>
    <row r="8" spans="1:32" ht="35.25" customHeight="1" x14ac:dyDescent="0.25">
      <c r="A8" s="218"/>
      <c r="B8" s="218"/>
      <c r="C8" s="218"/>
      <c r="D8" s="218"/>
      <c r="E8" s="218"/>
      <c r="F8" s="218"/>
      <c r="G8" s="218"/>
      <c r="H8" s="218"/>
      <c r="I8" s="20"/>
      <c r="K8" s="277"/>
      <c r="L8" s="278"/>
      <c r="M8" s="278"/>
      <c r="N8" s="278"/>
      <c r="O8" s="278"/>
      <c r="P8" s="278"/>
      <c r="Q8" s="278"/>
      <c r="R8" s="279"/>
    </row>
    <row r="9" spans="1:32" x14ac:dyDescent="0.25">
      <c r="A9" s="218"/>
      <c r="B9" s="218"/>
      <c r="C9" s="218"/>
      <c r="D9" s="218"/>
      <c r="E9" s="218"/>
      <c r="F9" s="218"/>
      <c r="G9" s="218"/>
      <c r="H9" s="218"/>
      <c r="I9" s="20"/>
    </row>
    <row r="10" spans="1:32" ht="49.5" customHeight="1" x14ac:dyDescent="0.25">
      <c r="A10" s="323" t="s">
        <v>68</v>
      </c>
      <c r="B10" s="323"/>
      <c r="C10" s="323"/>
      <c r="D10" s="323"/>
      <c r="E10" s="323"/>
      <c r="F10" s="323"/>
      <c r="G10" s="323"/>
      <c r="H10" s="323"/>
      <c r="I10" s="21"/>
    </row>
    <row r="11" spans="1:32" ht="106.5" customHeight="1" x14ac:dyDescent="0.25">
      <c r="K11" s="324" t="s">
        <v>171</v>
      </c>
      <c r="L11" s="297"/>
      <c r="M11" s="297"/>
      <c r="N11" s="297"/>
      <c r="O11" s="297"/>
      <c r="P11" s="297"/>
      <c r="Q11" s="297"/>
      <c r="R11" s="298"/>
    </row>
    <row r="12" spans="1:32" ht="112.5" customHeight="1" x14ac:dyDescent="0.25">
      <c r="K12" s="299"/>
      <c r="L12" s="300"/>
      <c r="M12" s="300"/>
      <c r="N12" s="300"/>
      <c r="O12" s="300"/>
      <c r="P12" s="300"/>
      <c r="Q12" s="300"/>
      <c r="R12" s="301"/>
      <c r="T12" s="291" t="s">
        <v>196</v>
      </c>
      <c r="U12" s="291"/>
      <c r="V12" s="291"/>
      <c r="W12" s="291"/>
      <c r="X12" s="291"/>
      <c r="Y12" s="291"/>
      <c r="Z12" s="291"/>
      <c r="AA12" s="291"/>
      <c r="AB12" s="291"/>
      <c r="AC12" s="291"/>
    </row>
    <row r="13" spans="1:32" ht="50.25" customHeight="1" x14ac:dyDescent="0.25">
      <c r="K13" s="302"/>
      <c r="L13" s="303"/>
      <c r="M13" s="303"/>
      <c r="N13" s="303"/>
      <c r="O13" s="303"/>
      <c r="P13" s="303"/>
      <c r="Q13" s="303"/>
      <c r="R13" s="304"/>
    </row>
    <row r="14" spans="1:32" ht="7.5" customHeight="1" x14ac:dyDescent="0.25">
      <c r="K14" s="226"/>
      <c r="L14" s="226"/>
      <c r="M14" s="226"/>
      <c r="N14" s="226"/>
      <c r="O14" s="226"/>
      <c r="P14" s="226"/>
      <c r="Q14" s="226"/>
      <c r="R14" s="226"/>
    </row>
    <row r="15" spans="1:32" ht="63.75" customHeight="1" x14ac:dyDescent="0.25">
      <c r="K15" s="226"/>
      <c r="L15" s="226"/>
      <c r="M15" s="226"/>
      <c r="N15" s="226"/>
      <c r="O15" s="226"/>
      <c r="P15" s="226"/>
      <c r="Q15" s="226"/>
      <c r="R15" s="226"/>
    </row>
    <row r="16" spans="1:32" ht="15" customHeight="1" x14ac:dyDescent="0.25">
      <c r="K16" s="226"/>
      <c r="L16" s="226"/>
      <c r="M16" s="226"/>
      <c r="N16" s="226"/>
      <c r="O16" s="226"/>
      <c r="P16" s="226"/>
      <c r="Q16" s="226"/>
      <c r="R16" s="226"/>
    </row>
    <row r="17" spans="1:29" ht="5.25" customHeight="1" x14ac:dyDescent="0.25">
      <c r="K17" s="226"/>
      <c r="L17" s="226"/>
      <c r="M17" s="226"/>
      <c r="N17" s="226"/>
      <c r="O17" s="226"/>
      <c r="P17" s="226"/>
      <c r="Q17" s="226"/>
      <c r="R17" s="226"/>
    </row>
    <row r="18" spans="1:29" x14ac:dyDescent="0.25">
      <c r="A18" s="320" t="s">
        <v>197</v>
      </c>
      <c r="B18" s="320"/>
      <c r="C18" s="320"/>
      <c r="D18" s="320"/>
      <c r="E18" s="320"/>
      <c r="F18" s="320"/>
      <c r="G18" s="320"/>
      <c r="H18" s="320"/>
    </row>
    <row r="19" spans="1:29" x14ac:dyDescent="0.25">
      <c r="A19" s="320"/>
      <c r="B19" s="320"/>
      <c r="C19" s="320"/>
      <c r="D19" s="320"/>
      <c r="E19" s="320"/>
      <c r="F19" s="320"/>
      <c r="G19" s="320"/>
      <c r="H19" s="320"/>
    </row>
    <row r="20" spans="1:29" x14ac:dyDescent="0.25">
      <c r="A20" s="320"/>
      <c r="B20" s="320"/>
      <c r="C20" s="320"/>
      <c r="D20" s="320"/>
      <c r="E20" s="320"/>
      <c r="F20" s="320"/>
      <c r="G20" s="320"/>
      <c r="H20" s="320"/>
    </row>
    <row r="21" spans="1:29" x14ac:dyDescent="0.25">
      <c r="I21" s="23"/>
    </row>
    <row r="23" spans="1:29" ht="15" customHeight="1" x14ac:dyDescent="0.25"/>
    <row r="24" spans="1:29" ht="15" customHeight="1" x14ac:dyDescent="0.25"/>
    <row r="25" spans="1:29" x14ac:dyDescent="0.25">
      <c r="K25" s="311" t="s">
        <v>172</v>
      </c>
      <c r="L25" s="312"/>
      <c r="M25" s="312"/>
      <c r="N25" s="312"/>
      <c r="O25" s="312"/>
      <c r="P25" s="312"/>
      <c r="Q25" s="312"/>
      <c r="R25" s="313"/>
    </row>
    <row r="26" spans="1:29" ht="96.75" customHeight="1" x14ac:dyDescent="0.25">
      <c r="K26" s="314"/>
      <c r="L26" s="315"/>
      <c r="M26" s="315"/>
      <c r="N26" s="315"/>
      <c r="O26" s="315"/>
      <c r="P26" s="315"/>
      <c r="Q26" s="315"/>
      <c r="R26" s="316"/>
      <c r="T26" s="293" t="s">
        <v>185</v>
      </c>
      <c r="U26" s="293"/>
      <c r="V26" s="293"/>
      <c r="W26" s="293"/>
      <c r="X26" s="293"/>
      <c r="Y26" s="293"/>
      <c r="Z26" s="293"/>
      <c r="AA26" s="293"/>
      <c r="AB26" s="293"/>
      <c r="AC26" s="293"/>
    </row>
    <row r="27" spans="1:29" ht="15" customHeight="1" x14ac:dyDescent="0.25">
      <c r="K27" s="314"/>
      <c r="L27" s="315"/>
      <c r="M27" s="315"/>
      <c r="N27" s="315"/>
      <c r="O27" s="315"/>
      <c r="P27" s="315"/>
      <c r="Q27" s="315"/>
      <c r="R27" s="316"/>
    </row>
    <row r="28" spans="1:29" ht="13.5" customHeight="1" x14ac:dyDescent="0.25">
      <c r="K28" s="314"/>
      <c r="L28" s="315"/>
      <c r="M28" s="315"/>
      <c r="N28" s="315"/>
      <c r="O28" s="315"/>
      <c r="P28" s="315"/>
      <c r="Q28" s="315"/>
      <c r="R28" s="316"/>
    </row>
    <row r="29" spans="1:29" ht="12.75" customHeight="1" x14ac:dyDescent="0.25">
      <c r="K29" s="314"/>
      <c r="L29" s="315"/>
      <c r="M29" s="315"/>
      <c r="N29" s="315"/>
      <c r="O29" s="315"/>
      <c r="P29" s="315"/>
      <c r="Q29" s="315"/>
      <c r="R29" s="316"/>
    </row>
    <row r="30" spans="1:29" ht="31.5" customHeight="1" x14ac:dyDescent="0.25">
      <c r="K30" s="314"/>
      <c r="L30" s="315"/>
      <c r="M30" s="315"/>
      <c r="N30" s="315"/>
      <c r="O30" s="315"/>
      <c r="P30" s="315"/>
      <c r="Q30" s="315"/>
      <c r="R30" s="316"/>
    </row>
    <row r="31" spans="1:29" ht="3" customHeight="1" x14ac:dyDescent="0.25">
      <c r="K31" s="314"/>
      <c r="L31" s="315"/>
      <c r="M31" s="315"/>
      <c r="N31" s="315"/>
      <c r="O31" s="315"/>
      <c r="P31" s="315"/>
      <c r="Q31" s="315"/>
      <c r="R31" s="316"/>
    </row>
    <row r="32" spans="1:29" ht="15" customHeight="1" x14ac:dyDescent="0.25">
      <c r="K32" s="314"/>
      <c r="L32" s="315"/>
      <c r="M32" s="315"/>
      <c r="N32" s="315"/>
      <c r="O32" s="315"/>
      <c r="P32" s="315"/>
      <c r="Q32" s="315"/>
      <c r="R32" s="316"/>
    </row>
    <row r="33" spans="1:29" ht="15" customHeight="1" x14ac:dyDescent="0.25">
      <c r="K33" s="317"/>
      <c r="L33" s="318"/>
      <c r="M33" s="318"/>
      <c r="N33" s="318"/>
      <c r="O33" s="318"/>
      <c r="P33" s="318"/>
      <c r="Q33" s="318"/>
      <c r="R33" s="319"/>
    </row>
    <row r="34" spans="1:29" ht="15" customHeight="1" x14ac:dyDescent="0.25"/>
    <row r="35" spans="1:29" ht="15" customHeight="1" x14ac:dyDescent="0.25"/>
    <row r="36" spans="1:29" ht="15" customHeight="1" x14ac:dyDescent="0.25"/>
    <row r="40" spans="1:29" ht="15" customHeight="1" x14ac:dyDescent="0.25">
      <c r="T40" s="294" t="s">
        <v>186</v>
      </c>
      <c r="U40" s="294"/>
      <c r="V40" s="294"/>
      <c r="W40" s="294"/>
      <c r="X40" s="294"/>
      <c r="Y40" s="294"/>
      <c r="Z40" s="294"/>
      <c r="AA40" s="294"/>
      <c r="AB40" s="294"/>
      <c r="AC40" s="294"/>
    </row>
    <row r="41" spans="1:29" ht="15" customHeight="1" x14ac:dyDescent="0.25">
      <c r="T41" s="294"/>
      <c r="U41" s="294"/>
      <c r="V41" s="294"/>
      <c r="W41" s="294"/>
      <c r="X41" s="294"/>
      <c r="Y41" s="294"/>
      <c r="Z41" s="294"/>
      <c r="AA41" s="294"/>
      <c r="AB41" s="294"/>
      <c r="AC41" s="294"/>
    </row>
    <row r="42" spans="1:29" ht="15" customHeight="1" x14ac:dyDescent="0.25">
      <c r="A42" s="280" t="s">
        <v>173</v>
      </c>
      <c r="B42" s="280"/>
      <c r="C42" s="280"/>
      <c r="D42" s="280"/>
      <c r="E42" s="280"/>
      <c r="F42" s="280"/>
      <c r="G42" s="280"/>
      <c r="H42" s="280"/>
      <c r="T42" s="294"/>
      <c r="U42" s="294"/>
      <c r="V42" s="294"/>
      <c r="W42" s="294"/>
      <c r="X42" s="294"/>
      <c r="Y42" s="294"/>
      <c r="Z42" s="294"/>
      <c r="AA42" s="294"/>
      <c r="AB42" s="294"/>
      <c r="AC42" s="294"/>
    </row>
    <row r="43" spans="1:29" ht="15" customHeight="1" x14ac:dyDescent="0.25">
      <c r="A43" s="280"/>
      <c r="B43" s="280"/>
      <c r="C43" s="280"/>
      <c r="D43" s="280"/>
      <c r="E43" s="280"/>
      <c r="F43" s="280"/>
      <c r="G43" s="280"/>
      <c r="H43" s="280"/>
      <c r="T43" s="294"/>
      <c r="U43" s="294"/>
      <c r="V43" s="294"/>
      <c r="W43" s="294"/>
      <c r="X43" s="294"/>
      <c r="Y43" s="294"/>
      <c r="Z43" s="294"/>
      <c r="AA43" s="294"/>
      <c r="AB43" s="294"/>
      <c r="AC43" s="294"/>
    </row>
    <row r="44" spans="1:29" ht="15" customHeight="1" x14ac:dyDescent="0.25">
      <c r="T44" s="294"/>
      <c r="U44" s="294"/>
      <c r="V44" s="294"/>
      <c r="W44" s="294"/>
      <c r="X44" s="294"/>
      <c r="Y44" s="294"/>
      <c r="Z44" s="294"/>
      <c r="AA44" s="294"/>
      <c r="AB44" s="294"/>
      <c r="AC44" s="294"/>
    </row>
    <row r="45" spans="1:29" ht="15" customHeight="1" x14ac:dyDescent="0.25">
      <c r="K45" s="282" t="s">
        <v>174</v>
      </c>
      <c r="L45" s="297"/>
      <c r="M45" s="297"/>
      <c r="N45" s="297"/>
      <c r="O45" s="297"/>
      <c r="P45" s="297"/>
      <c r="Q45" s="297"/>
      <c r="R45" s="298"/>
      <c r="T45" s="294"/>
      <c r="U45" s="294"/>
      <c r="V45" s="294"/>
      <c r="W45" s="294"/>
      <c r="X45" s="294"/>
      <c r="Y45" s="294"/>
      <c r="Z45" s="294"/>
      <c r="AA45" s="294"/>
      <c r="AB45" s="294"/>
      <c r="AC45" s="294"/>
    </row>
    <row r="46" spans="1:29" ht="15" customHeight="1" x14ac:dyDescent="0.25">
      <c r="K46" s="299"/>
      <c r="L46" s="300"/>
      <c r="M46" s="300"/>
      <c r="N46" s="300"/>
      <c r="O46" s="300"/>
      <c r="P46" s="300"/>
      <c r="Q46" s="300"/>
      <c r="R46" s="301"/>
      <c r="T46" s="294"/>
      <c r="U46" s="294"/>
      <c r="V46" s="294"/>
      <c r="W46" s="294"/>
      <c r="X46" s="294"/>
      <c r="Y46" s="294"/>
      <c r="Z46" s="294"/>
      <c r="AA46" s="294"/>
      <c r="AB46" s="294"/>
      <c r="AC46" s="294"/>
    </row>
    <row r="47" spans="1:29" ht="15" customHeight="1" x14ac:dyDescent="0.25">
      <c r="K47" s="299"/>
      <c r="L47" s="300"/>
      <c r="M47" s="300"/>
      <c r="N47" s="300"/>
      <c r="O47" s="300"/>
      <c r="P47" s="300"/>
      <c r="Q47" s="300"/>
      <c r="R47" s="301"/>
      <c r="T47" s="294"/>
      <c r="U47" s="294"/>
      <c r="V47" s="294"/>
      <c r="W47" s="294"/>
      <c r="X47" s="294"/>
      <c r="Y47" s="294"/>
      <c r="Z47" s="294"/>
      <c r="AA47" s="294"/>
      <c r="AB47" s="294"/>
      <c r="AC47" s="294"/>
    </row>
    <row r="48" spans="1:29" ht="21.75" customHeight="1" x14ac:dyDescent="0.25">
      <c r="K48" s="299"/>
      <c r="L48" s="300"/>
      <c r="M48" s="300"/>
      <c r="N48" s="300"/>
      <c r="O48" s="300"/>
      <c r="P48" s="300"/>
      <c r="Q48" s="300"/>
      <c r="R48" s="301"/>
      <c r="T48" s="294"/>
      <c r="U48" s="294"/>
      <c r="V48" s="294"/>
      <c r="W48" s="294"/>
      <c r="X48" s="294"/>
      <c r="Y48" s="294"/>
      <c r="Z48" s="294"/>
      <c r="AA48" s="294"/>
      <c r="AB48" s="294"/>
      <c r="AC48" s="294"/>
    </row>
    <row r="49" spans="1:29" ht="22.5" customHeight="1" x14ac:dyDescent="0.25">
      <c r="K49" s="299"/>
      <c r="L49" s="300"/>
      <c r="M49" s="300"/>
      <c r="N49" s="300"/>
      <c r="O49" s="300"/>
      <c r="P49" s="300"/>
      <c r="Q49" s="300"/>
      <c r="R49" s="301"/>
      <c r="T49" s="294"/>
      <c r="U49" s="294"/>
      <c r="V49" s="294"/>
      <c r="W49" s="294"/>
      <c r="X49" s="294"/>
      <c r="Y49" s="294"/>
      <c r="Z49" s="294"/>
      <c r="AA49" s="294"/>
      <c r="AB49" s="294"/>
      <c r="AC49" s="294"/>
    </row>
    <row r="50" spans="1:29" ht="15" customHeight="1" x14ac:dyDescent="0.25">
      <c r="K50" s="299"/>
      <c r="L50" s="300"/>
      <c r="M50" s="300"/>
      <c r="N50" s="300"/>
      <c r="O50" s="300"/>
      <c r="P50" s="300"/>
      <c r="Q50" s="300"/>
      <c r="R50" s="301"/>
    </row>
    <row r="51" spans="1:29" ht="15" customHeight="1" x14ac:dyDescent="0.25">
      <c r="K51" s="299"/>
      <c r="L51" s="300"/>
      <c r="M51" s="300"/>
      <c r="N51" s="300"/>
      <c r="O51" s="300"/>
      <c r="P51" s="300"/>
      <c r="Q51" s="300"/>
      <c r="R51" s="301"/>
    </row>
    <row r="52" spans="1:29" ht="15" customHeight="1" x14ac:dyDescent="0.25">
      <c r="K52" s="299"/>
      <c r="L52" s="300"/>
      <c r="M52" s="300"/>
      <c r="N52" s="300"/>
      <c r="O52" s="300"/>
      <c r="P52" s="300"/>
      <c r="Q52" s="300"/>
      <c r="R52" s="301"/>
    </row>
    <row r="53" spans="1:29" ht="15" customHeight="1" x14ac:dyDescent="0.25">
      <c r="K53" s="299"/>
      <c r="L53" s="300"/>
      <c r="M53" s="300"/>
      <c r="N53" s="300"/>
      <c r="O53" s="300"/>
      <c r="P53" s="300"/>
      <c r="Q53" s="300"/>
      <c r="R53" s="301"/>
    </row>
    <row r="54" spans="1:29" ht="15" customHeight="1" x14ac:dyDescent="0.25">
      <c r="K54" s="299"/>
      <c r="L54" s="300"/>
      <c r="M54" s="300"/>
      <c r="N54" s="300"/>
      <c r="O54" s="300"/>
      <c r="P54" s="300"/>
      <c r="Q54" s="300"/>
      <c r="R54" s="301"/>
    </row>
    <row r="55" spans="1:29" ht="15" customHeight="1" x14ac:dyDescent="0.25">
      <c r="K55" s="299"/>
      <c r="L55" s="300"/>
      <c r="M55" s="300"/>
      <c r="N55" s="300"/>
      <c r="O55" s="300"/>
      <c r="P55" s="300"/>
      <c r="Q55" s="300"/>
      <c r="R55" s="301"/>
    </row>
    <row r="56" spans="1:29" ht="3" customHeight="1" x14ac:dyDescent="0.25">
      <c r="K56" s="299"/>
      <c r="L56" s="300"/>
      <c r="M56" s="300"/>
      <c r="N56" s="300"/>
      <c r="O56" s="300"/>
      <c r="P56" s="300"/>
      <c r="Q56" s="300"/>
      <c r="R56" s="301"/>
    </row>
    <row r="57" spans="1:29" ht="3" customHeight="1" x14ac:dyDescent="0.25">
      <c r="K57" s="299"/>
      <c r="L57" s="300"/>
      <c r="M57" s="300"/>
      <c r="N57" s="300"/>
      <c r="O57" s="300"/>
      <c r="P57" s="300"/>
      <c r="Q57" s="300"/>
      <c r="R57" s="301"/>
    </row>
    <row r="58" spans="1:29" ht="15" customHeight="1" x14ac:dyDescent="0.25">
      <c r="K58" s="299"/>
      <c r="L58" s="300"/>
      <c r="M58" s="300"/>
      <c r="N58" s="300"/>
      <c r="O58" s="300"/>
      <c r="P58" s="300"/>
      <c r="Q58" s="300"/>
      <c r="R58" s="301"/>
    </row>
    <row r="59" spans="1:29" ht="15" customHeight="1" x14ac:dyDescent="0.25">
      <c r="K59" s="299"/>
      <c r="L59" s="300"/>
      <c r="M59" s="300"/>
      <c r="N59" s="300"/>
      <c r="O59" s="300"/>
      <c r="P59" s="300"/>
      <c r="Q59" s="300"/>
      <c r="R59" s="301"/>
    </row>
    <row r="60" spans="1:29" ht="15" customHeight="1" x14ac:dyDescent="0.25">
      <c r="K60" s="299"/>
      <c r="L60" s="300"/>
      <c r="M60" s="300"/>
      <c r="N60" s="300"/>
      <c r="O60" s="300"/>
      <c r="P60" s="300"/>
      <c r="Q60" s="300"/>
      <c r="R60" s="301"/>
    </row>
    <row r="61" spans="1:29" ht="15" customHeight="1" x14ac:dyDescent="0.25">
      <c r="K61" s="299"/>
      <c r="L61" s="300"/>
      <c r="M61" s="300"/>
      <c r="N61" s="300"/>
      <c r="O61" s="300"/>
      <c r="P61" s="300"/>
      <c r="Q61" s="300"/>
      <c r="R61" s="301"/>
    </row>
    <row r="62" spans="1:29" ht="15" customHeight="1" x14ac:dyDescent="0.25">
      <c r="K62" s="302"/>
      <c r="L62" s="303"/>
      <c r="M62" s="303"/>
      <c r="N62" s="303"/>
      <c r="O62" s="303"/>
      <c r="P62" s="303"/>
      <c r="Q62" s="303"/>
      <c r="R62" s="304"/>
    </row>
    <row r="63" spans="1:29" ht="15" customHeight="1" x14ac:dyDescent="0.25">
      <c r="K63" s="218"/>
      <c r="L63" s="218"/>
      <c r="M63" s="218"/>
      <c r="N63" s="218"/>
      <c r="O63" s="218"/>
      <c r="P63" s="218"/>
      <c r="Q63" s="218"/>
      <c r="R63" s="218"/>
      <c r="T63" s="292" t="s">
        <v>187</v>
      </c>
      <c r="U63" s="292"/>
      <c r="V63" s="292"/>
      <c r="W63" s="292"/>
      <c r="X63" s="292"/>
      <c r="Y63" s="292"/>
      <c r="Z63" s="292"/>
      <c r="AA63" s="292"/>
      <c r="AB63" s="292"/>
      <c r="AC63" s="292"/>
    </row>
    <row r="64" spans="1:29" ht="32.25" customHeight="1" x14ac:dyDescent="0.25">
      <c r="A64" s="281" t="s">
        <v>176</v>
      </c>
      <c r="B64" s="281"/>
      <c r="C64" s="281"/>
      <c r="D64" s="281"/>
      <c r="E64" s="281"/>
      <c r="F64" s="281"/>
      <c r="G64" s="281"/>
      <c r="K64" s="218"/>
      <c r="L64" s="218"/>
      <c r="M64" s="218"/>
      <c r="N64" s="218"/>
      <c r="O64" s="218"/>
      <c r="P64" s="218"/>
      <c r="Q64" s="218"/>
      <c r="R64" s="218"/>
      <c r="T64" s="292"/>
      <c r="U64" s="292"/>
      <c r="V64" s="292"/>
      <c r="W64" s="292"/>
      <c r="X64" s="292"/>
      <c r="Y64" s="292"/>
      <c r="Z64" s="292"/>
      <c r="AA64" s="292"/>
      <c r="AB64" s="292"/>
      <c r="AC64" s="292"/>
    </row>
    <row r="65" spans="1:29" ht="9.75" customHeight="1" x14ac:dyDescent="0.25">
      <c r="A65" s="229"/>
      <c r="B65" s="229"/>
      <c r="C65" s="229"/>
      <c r="D65" s="229"/>
      <c r="E65" s="229"/>
      <c r="F65" s="229"/>
      <c r="G65" s="229"/>
      <c r="H65" s="229"/>
      <c r="K65" s="218"/>
      <c r="L65" s="218"/>
      <c r="M65" s="218"/>
      <c r="N65" s="218"/>
      <c r="O65" s="218"/>
      <c r="P65" s="218"/>
      <c r="Q65" s="218"/>
      <c r="R65" s="218"/>
      <c r="T65" s="292"/>
      <c r="U65" s="292"/>
      <c r="V65" s="292"/>
      <c r="W65" s="292"/>
      <c r="X65" s="292"/>
      <c r="Y65" s="292"/>
      <c r="Z65" s="292"/>
      <c r="AA65" s="292"/>
      <c r="AB65" s="292"/>
      <c r="AC65" s="292"/>
    </row>
    <row r="66" spans="1:29" ht="15" customHeight="1" x14ac:dyDescent="0.25">
      <c r="K66" s="218"/>
      <c r="L66" s="218"/>
      <c r="M66" s="218"/>
      <c r="N66" s="218"/>
      <c r="O66" s="218"/>
      <c r="P66" s="218"/>
      <c r="Q66" s="218"/>
      <c r="R66" s="218"/>
      <c r="T66" s="292"/>
      <c r="U66" s="292"/>
      <c r="V66" s="292"/>
      <c r="W66" s="292"/>
      <c r="X66" s="292"/>
      <c r="Y66" s="292"/>
      <c r="Z66" s="292"/>
      <c r="AA66" s="292"/>
      <c r="AB66" s="292"/>
      <c r="AC66" s="292"/>
    </row>
    <row r="67" spans="1:29" ht="15" customHeight="1" x14ac:dyDescent="0.25">
      <c r="T67" s="292"/>
      <c r="U67" s="292"/>
      <c r="V67" s="292"/>
      <c r="W67" s="292"/>
      <c r="X67" s="292"/>
      <c r="Y67" s="292"/>
      <c r="Z67" s="292"/>
      <c r="AA67" s="292"/>
      <c r="AB67" s="292"/>
      <c r="AC67" s="292"/>
    </row>
    <row r="68" spans="1:29" ht="15" customHeight="1" x14ac:dyDescent="0.25">
      <c r="K68" s="282" t="s">
        <v>193</v>
      </c>
      <c r="L68" s="283"/>
      <c r="M68" s="283"/>
      <c r="N68" s="283"/>
      <c r="O68" s="283"/>
      <c r="P68" s="283"/>
      <c r="Q68" s="283"/>
      <c r="R68" s="284"/>
      <c r="T68" s="292"/>
      <c r="U68" s="292"/>
      <c r="V68" s="292"/>
      <c r="W68" s="292"/>
      <c r="X68" s="292"/>
      <c r="Y68" s="292"/>
      <c r="Z68" s="292"/>
      <c r="AA68" s="292"/>
      <c r="AB68" s="292"/>
      <c r="AC68" s="292"/>
    </row>
    <row r="69" spans="1:29" ht="15" customHeight="1" x14ac:dyDescent="0.25">
      <c r="K69" s="285"/>
      <c r="L69" s="286"/>
      <c r="M69" s="286"/>
      <c r="N69" s="286"/>
      <c r="O69" s="286"/>
      <c r="P69" s="286"/>
      <c r="Q69" s="286"/>
      <c r="R69" s="287"/>
      <c r="T69" s="292"/>
      <c r="U69" s="292"/>
      <c r="V69" s="292"/>
      <c r="W69" s="292"/>
      <c r="X69" s="292"/>
      <c r="Y69" s="292"/>
      <c r="Z69" s="292"/>
      <c r="AA69" s="292"/>
      <c r="AB69" s="292"/>
      <c r="AC69" s="292"/>
    </row>
    <row r="70" spans="1:29" ht="15" customHeight="1" x14ac:dyDescent="0.25">
      <c r="K70" s="285"/>
      <c r="L70" s="286"/>
      <c r="M70" s="286"/>
      <c r="N70" s="286"/>
      <c r="O70" s="286"/>
      <c r="P70" s="286"/>
      <c r="Q70" s="286"/>
      <c r="R70" s="287"/>
    </row>
    <row r="71" spans="1:29" ht="15" customHeight="1" x14ac:dyDescent="0.25">
      <c r="K71" s="285"/>
      <c r="L71" s="286"/>
      <c r="M71" s="286"/>
      <c r="N71" s="286"/>
      <c r="O71" s="286"/>
      <c r="P71" s="286"/>
      <c r="Q71" s="286"/>
      <c r="R71" s="287"/>
    </row>
    <row r="72" spans="1:29" ht="15" customHeight="1" x14ac:dyDescent="0.25">
      <c r="K72" s="285"/>
      <c r="L72" s="286"/>
      <c r="M72" s="286"/>
      <c r="N72" s="286"/>
      <c r="O72" s="286"/>
      <c r="P72" s="286"/>
      <c r="Q72" s="286"/>
      <c r="R72" s="287"/>
    </row>
    <row r="73" spans="1:29" ht="99.75" customHeight="1" x14ac:dyDescent="0.25">
      <c r="K73" s="285"/>
      <c r="L73" s="286"/>
      <c r="M73" s="286"/>
      <c r="N73" s="286"/>
      <c r="O73" s="286"/>
      <c r="P73" s="286"/>
      <c r="Q73" s="286"/>
      <c r="R73" s="287"/>
    </row>
    <row r="74" spans="1:29" ht="15" customHeight="1" x14ac:dyDescent="0.25">
      <c r="K74" s="285"/>
      <c r="L74" s="286"/>
      <c r="M74" s="286"/>
      <c r="N74" s="286"/>
      <c r="O74" s="286"/>
      <c r="P74" s="286"/>
      <c r="Q74" s="286"/>
      <c r="R74" s="287"/>
    </row>
    <row r="75" spans="1:29" x14ac:dyDescent="0.25">
      <c r="K75" s="285"/>
      <c r="L75" s="286"/>
      <c r="M75" s="286"/>
      <c r="N75" s="286"/>
      <c r="O75" s="286"/>
      <c r="P75" s="286"/>
      <c r="Q75" s="286"/>
      <c r="R75" s="287"/>
    </row>
    <row r="76" spans="1:29" ht="15" customHeight="1" x14ac:dyDescent="0.25">
      <c r="K76" s="285"/>
      <c r="L76" s="286"/>
      <c r="M76" s="286"/>
      <c r="N76" s="286"/>
      <c r="O76" s="286"/>
      <c r="P76" s="286"/>
      <c r="Q76" s="286"/>
      <c r="R76" s="287"/>
    </row>
    <row r="77" spans="1:29" ht="15.75" x14ac:dyDescent="0.25">
      <c r="A77" s="228"/>
      <c r="B77" s="228"/>
      <c r="C77" s="228"/>
      <c r="D77" s="228"/>
      <c r="E77" s="228"/>
      <c r="F77" s="228"/>
      <c r="G77" s="228"/>
      <c r="H77" s="228"/>
      <c r="K77" s="285"/>
      <c r="L77" s="286"/>
      <c r="M77" s="286"/>
      <c r="N77" s="286"/>
      <c r="O77" s="286"/>
      <c r="P77" s="286"/>
      <c r="Q77" s="286"/>
      <c r="R77" s="287"/>
    </row>
    <row r="78" spans="1:29" x14ac:dyDescent="0.25">
      <c r="A78" s="22"/>
      <c r="B78" s="22"/>
      <c r="C78" s="22"/>
      <c r="D78" s="22"/>
      <c r="E78" s="22"/>
      <c r="F78" s="22"/>
      <c r="G78" s="22"/>
      <c r="H78" s="22"/>
      <c r="I78" s="22"/>
      <c r="K78" s="288"/>
      <c r="L78" s="289"/>
      <c r="M78" s="289"/>
      <c r="N78" s="289"/>
      <c r="O78" s="289"/>
      <c r="P78" s="289"/>
      <c r="Q78" s="289"/>
      <c r="R78" s="290"/>
    </row>
    <row r="79" spans="1:29" x14ac:dyDescent="0.25">
      <c r="A79" s="22"/>
      <c r="B79" s="22"/>
      <c r="C79" s="22"/>
      <c r="D79" s="22"/>
      <c r="E79" s="22"/>
      <c r="F79" s="22"/>
      <c r="G79" s="22"/>
      <c r="H79" s="22"/>
      <c r="I79" s="22"/>
      <c r="J79" s="227"/>
      <c r="K79" s="227"/>
      <c r="L79" s="227"/>
      <c r="M79" s="227"/>
      <c r="N79" s="227"/>
      <c r="O79" s="227"/>
      <c r="P79" s="227"/>
      <c r="Q79" s="227"/>
      <c r="R79" s="227"/>
    </row>
    <row r="80" spans="1:29" ht="30.75" customHeight="1" x14ac:dyDescent="0.25">
      <c r="J80" s="227"/>
      <c r="K80" s="227"/>
      <c r="L80" s="227"/>
      <c r="M80" s="227"/>
      <c r="N80" s="227"/>
      <c r="O80" s="227"/>
      <c r="P80" s="227"/>
      <c r="Q80" s="227"/>
      <c r="R80" s="227"/>
      <c r="T80" s="295" t="s">
        <v>194</v>
      </c>
      <c r="U80" s="295"/>
      <c r="V80" s="295"/>
      <c r="W80" s="295"/>
      <c r="X80" s="295"/>
      <c r="Y80" s="295"/>
      <c r="Z80" s="295"/>
      <c r="AA80" s="295"/>
      <c r="AB80" s="295"/>
      <c r="AC80" s="295"/>
    </row>
    <row r="81" spans="1:32" x14ac:dyDescent="0.25">
      <c r="J81" s="227"/>
      <c r="K81" s="227"/>
      <c r="L81" s="227"/>
      <c r="M81" s="227"/>
      <c r="N81" s="227"/>
      <c r="O81" s="227"/>
      <c r="P81" s="227"/>
      <c r="Q81" s="227"/>
      <c r="R81" s="227"/>
      <c r="T81" s="295"/>
      <c r="U81" s="295"/>
      <c r="V81" s="295"/>
      <c r="W81" s="295"/>
      <c r="X81" s="295"/>
      <c r="Y81" s="295"/>
      <c r="Z81" s="295"/>
      <c r="AA81" s="295"/>
      <c r="AB81" s="295"/>
      <c r="AC81" s="295"/>
    </row>
    <row r="82" spans="1:32" ht="24" customHeight="1" x14ac:dyDescent="0.25">
      <c r="J82" s="227"/>
      <c r="K82" s="227"/>
      <c r="L82" s="227"/>
      <c r="M82" s="227"/>
      <c r="N82" s="227"/>
      <c r="O82" s="227"/>
      <c r="P82" s="227"/>
      <c r="Q82" s="227"/>
      <c r="R82" s="227"/>
      <c r="T82" s="295"/>
      <c r="U82" s="295"/>
      <c r="V82" s="295"/>
      <c r="W82" s="295"/>
      <c r="X82" s="295"/>
      <c r="Y82" s="295"/>
      <c r="Z82" s="295"/>
      <c r="AA82" s="295"/>
      <c r="AB82" s="295"/>
      <c r="AC82" s="295"/>
    </row>
    <row r="83" spans="1:32" ht="15" customHeight="1" x14ac:dyDescent="0.25">
      <c r="J83" s="227"/>
      <c r="K83" s="227"/>
      <c r="L83" s="227"/>
      <c r="M83" s="227"/>
      <c r="N83" s="227"/>
      <c r="O83" s="227"/>
      <c r="P83" s="227"/>
      <c r="Q83" s="227"/>
      <c r="R83" s="227"/>
      <c r="T83" s="305" t="s">
        <v>188</v>
      </c>
      <c r="U83" s="305"/>
      <c r="V83" s="305"/>
      <c r="W83" s="305"/>
      <c r="X83" s="305"/>
      <c r="Y83" s="305"/>
      <c r="Z83" s="305"/>
      <c r="AA83" s="305"/>
      <c r="AB83" s="305"/>
      <c r="AC83" s="305"/>
    </row>
    <row r="84" spans="1:32" x14ac:dyDescent="0.25">
      <c r="J84" s="227"/>
      <c r="K84" s="227"/>
      <c r="L84" s="227"/>
      <c r="M84" s="227"/>
      <c r="N84" s="227"/>
      <c r="O84" s="227"/>
      <c r="P84" s="227"/>
      <c r="Q84" s="227"/>
      <c r="R84" s="227"/>
      <c r="T84" s="305"/>
      <c r="U84" s="305"/>
      <c r="V84" s="305"/>
      <c r="W84" s="305"/>
      <c r="X84" s="305"/>
      <c r="Y84" s="305"/>
      <c r="Z84" s="305"/>
      <c r="AA84" s="305"/>
      <c r="AB84" s="305"/>
      <c r="AC84" s="305"/>
    </row>
    <row r="85" spans="1:32" x14ac:dyDescent="0.25">
      <c r="J85" s="227"/>
      <c r="K85" s="227"/>
      <c r="L85" s="227"/>
      <c r="M85" s="227"/>
      <c r="N85" s="227"/>
      <c r="O85" s="227"/>
      <c r="P85" s="227"/>
      <c r="Q85" s="227"/>
      <c r="R85" s="227"/>
      <c r="T85" s="305"/>
      <c r="U85" s="305"/>
      <c r="V85" s="305"/>
      <c r="W85" s="305"/>
      <c r="X85" s="305"/>
      <c r="Y85" s="305"/>
      <c r="Z85" s="305"/>
      <c r="AA85" s="305"/>
      <c r="AB85" s="305"/>
      <c r="AC85" s="305"/>
    </row>
    <row r="86" spans="1:32" x14ac:dyDescent="0.25">
      <c r="T86" s="305"/>
      <c r="U86" s="305"/>
      <c r="V86" s="305"/>
      <c r="W86" s="305"/>
      <c r="X86" s="305"/>
      <c r="Y86" s="305"/>
      <c r="Z86" s="305"/>
      <c r="AA86" s="305"/>
      <c r="AB86" s="305"/>
      <c r="AC86" s="305"/>
      <c r="AF86" s="24"/>
    </row>
    <row r="87" spans="1:32" ht="51.75" customHeight="1" x14ac:dyDescent="0.25">
      <c r="A87" s="296" t="s">
        <v>67</v>
      </c>
      <c r="B87" s="296"/>
      <c r="C87" s="296"/>
      <c r="D87" s="296"/>
      <c r="E87" s="296"/>
      <c r="F87" s="296"/>
      <c r="G87" s="296"/>
      <c r="H87" s="296"/>
      <c r="I87" s="296"/>
      <c r="J87" s="296"/>
      <c r="K87" s="296"/>
      <c r="L87" s="296"/>
      <c r="M87" s="296"/>
    </row>
    <row r="88" spans="1:32" ht="20.25" customHeight="1" x14ac:dyDescent="0.25"/>
    <row r="91" spans="1:32" ht="21" customHeight="1" x14ac:dyDescent="0.25"/>
    <row r="92" spans="1:32" ht="25.15" customHeight="1" x14ac:dyDescent="0.25">
      <c r="T92" s="24"/>
      <c r="U92" s="24"/>
      <c r="V92" s="24"/>
      <c r="W92" s="24"/>
      <c r="X92" s="24"/>
      <c r="Y92" s="24"/>
      <c r="Z92" s="24"/>
      <c r="AA92" s="24"/>
      <c r="AB92" s="24"/>
      <c r="AC92" s="24"/>
      <c r="AD92" s="24"/>
      <c r="AE92" s="24"/>
    </row>
    <row r="95" spans="1:32" ht="13.5" customHeight="1" x14ac:dyDescent="0.25">
      <c r="S95" s="24"/>
      <c r="T95" s="300" t="s">
        <v>189</v>
      </c>
      <c r="U95" s="300"/>
      <c r="V95" s="300"/>
      <c r="W95" s="300"/>
      <c r="X95" s="300"/>
      <c r="Y95" s="300"/>
      <c r="Z95" s="300"/>
      <c r="AA95" s="300"/>
      <c r="AB95" s="300"/>
      <c r="AC95" s="300"/>
    </row>
    <row r="96" spans="1:32" x14ac:dyDescent="0.25">
      <c r="S96" s="24"/>
      <c r="T96" s="300"/>
      <c r="U96" s="300"/>
      <c r="V96" s="300"/>
      <c r="W96" s="300"/>
      <c r="X96" s="300"/>
      <c r="Y96" s="300"/>
      <c r="Z96" s="300"/>
      <c r="AA96" s="300"/>
      <c r="AB96" s="300"/>
      <c r="AC96" s="300"/>
    </row>
    <row r="97" spans="1:32" x14ac:dyDescent="0.25">
      <c r="S97" s="24"/>
    </row>
    <row r="98" spans="1:32" ht="5.25" customHeight="1" x14ac:dyDescent="0.25">
      <c r="S98" s="24"/>
    </row>
    <row r="99" spans="1:32" ht="42" customHeight="1" x14ac:dyDescent="0.25">
      <c r="S99" s="24"/>
    </row>
    <row r="100" spans="1:32" x14ac:dyDescent="0.25">
      <c r="S100" s="24"/>
    </row>
    <row r="101" spans="1:32" x14ac:dyDescent="0.25">
      <c r="S101" s="24"/>
    </row>
    <row r="102" spans="1:32" ht="12.75" customHeight="1" x14ac:dyDescent="0.25">
      <c r="S102" s="24"/>
    </row>
    <row r="103" spans="1:32" s="24" customFormat="1" ht="20.45" customHeight="1" x14ac:dyDescent="0.25">
      <c r="A103"/>
      <c r="B103"/>
      <c r="C103"/>
      <c r="D103"/>
      <c r="E103"/>
      <c r="F103"/>
      <c r="G103"/>
      <c r="H103"/>
      <c r="I103"/>
      <c r="J103"/>
      <c r="K103"/>
      <c r="L103"/>
      <c r="M103"/>
      <c r="N103"/>
      <c r="O103"/>
      <c r="P103"/>
      <c r="Q103"/>
      <c r="R103"/>
      <c r="S103"/>
      <c r="T103"/>
      <c r="U103"/>
      <c r="V103"/>
      <c r="W103"/>
      <c r="X103"/>
      <c r="Y103"/>
      <c r="Z103"/>
      <c r="AA103"/>
      <c r="AB103"/>
      <c r="AC103"/>
      <c r="AD103"/>
      <c r="AE103"/>
      <c r="AF103"/>
    </row>
    <row r="104" spans="1:32" ht="3" customHeight="1" x14ac:dyDescent="0.25"/>
    <row r="105" spans="1:32" ht="15" customHeight="1" x14ac:dyDescent="0.25"/>
    <row r="106" spans="1:32" ht="18" customHeight="1" x14ac:dyDescent="0.25"/>
    <row r="107" spans="1:32" ht="48.75" customHeight="1" x14ac:dyDescent="0.25">
      <c r="O107" s="271" t="s">
        <v>177</v>
      </c>
      <c r="P107" s="272"/>
      <c r="Q107" s="272"/>
      <c r="R107" s="273"/>
    </row>
    <row r="108" spans="1:32" ht="6.75" customHeight="1" x14ac:dyDescent="0.25">
      <c r="O108" s="274"/>
      <c r="P108" s="275"/>
      <c r="Q108" s="275"/>
      <c r="R108" s="276"/>
    </row>
    <row r="109" spans="1:32" x14ac:dyDescent="0.25">
      <c r="O109" s="277"/>
      <c r="P109" s="278"/>
      <c r="Q109" s="278"/>
      <c r="R109" s="279"/>
    </row>
    <row r="110" spans="1:32" ht="12.75" customHeight="1" x14ac:dyDescent="0.25"/>
    <row r="111" spans="1:32" ht="46.5" customHeight="1" x14ac:dyDescent="0.25">
      <c r="O111" s="271" t="s">
        <v>70</v>
      </c>
      <c r="P111" s="272"/>
      <c r="Q111" s="272"/>
      <c r="R111" s="273"/>
    </row>
    <row r="112" spans="1:32" ht="3" customHeight="1" x14ac:dyDescent="0.25">
      <c r="O112" s="274"/>
      <c r="P112" s="275"/>
      <c r="Q112" s="275"/>
      <c r="R112" s="276"/>
    </row>
    <row r="113" spans="1:32" x14ac:dyDescent="0.25">
      <c r="A113" s="24"/>
      <c r="B113" s="24"/>
      <c r="C113" s="24"/>
      <c r="D113" s="24"/>
      <c r="E113" s="24"/>
      <c r="F113" s="24"/>
      <c r="G113" s="24"/>
      <c r="H113" s="24"/>
      <c r="I113" s="24"/>
      <c r="J113" s="24"/>
      <c r="K113" s="24"/>
      <c r="L113" s="24"/>
      <c r="M113" s="24"/>
      <c r="N113" s="24"/>
      <c r="O113" s="274"/>
      <c r="P113" s="275"/>
      <c r="Q113" s="275"/>
      <c r="R113" s="276"/>
    </row>
    <row r="114" spans="1:32" x14ac:dyDescent="0.25">
      <c r="O114" s="274"/>
      <c r="P114" s="275"/>
      <c r="Q114" s="275"/>
      <c r="R114" s="276"/>
    </row>
    <row r="115" spans="1:32" x14ac:dyDescent="0.25">
      <c r="O115" s="277"/>
      <c r="P115" s="278"/>
      <c r="Q115" s="278"/>
      <c r="R115" s="279"/>
    </row>
    <row r="116" spans="1:32" x14ac:dyDescent="0.25">
      <c r="N116" s="24"/>
    </row>
    <row r="120" spans="1:32" x14ac:dyDescent="0.25">
      <c r="AF120" s="24"/>
    </row>
    <row r="126" spans="1:32" x14ac:dyDescent="0.25">
      <c r="T126" s="24"/>
      <c r="U126" s="24"/>
      <c r="V126" s="24"/>
      <c r="W126" s="24"/>
      <c r="X126" s="24"/>
      <c r="Y126" s="24"/>
      <c r="Z126" s="24"/>
      <c r="AA126" s="24"/>
      <c r="AB126" s="24"/>
      <c r="AC126" s="24"/>
      <c r="AD126" s="24"/>
      <c r="AE126" s="24"/>
    </row>
    <row r="127" spans="1:32" ht="15" customHeight="1" x14ac:dyDescent="0.25"/>
    <row r="128" spans="1:32" ht="15" customHeight="1" x14ac:dyDescent="0.25"/>
    <row r="132" spans="1:32" ht="15" customHeight="1" x14ac:dyDescent="0.25"/>
    <row r="135" spans="1:32" ht="79.5" customHeight="1" x14ac:dyDescent="0.25"/>
    <row r="136" spans="1:32" s="24" customFormat="1" ht="58.5" customHeight="1" x14ac:dyDescent="0.25">
      <c r="A136"/>
      <c r="B136"/>
      <c r="C136"/>
      <c r="D136"/>
      <c r="E136"/>
      <c r="F136"/>
      <c r="G136"/>
      <c r="H136"/>
      <c r="I136"/>
      <c r="J136"/>
      <c r="K136"/>
      <c r="L136"/>
      <c r="M136"/>
      <c r="N136"/>
      <c r="O136"/>
      <c r="P136"/>
      <c r="Q136"/>
      <c r="R136"/>
      <c r="S136"/>
      <c r="T136"/>
      <c r="U136"/>
      <c r="V136"/>
      <c r="W136"/>
      <c r="X136"/>
      <c r="Y136"/>
      <c r="Z136"/>
      <c r="AA136"/>
      <c r="AB136"/>
      <c r="AC136"/>
      <c r="AD136"/>
      <c r="AE136"/>
      <c r="AF136"/>
    </row>
  </sheetData>
  <sheetProtection algorithmName="SHA-512" hashValue="H0TDhSAW2Ld9htXG6tw4E8S0jLdlWzzBkoqaafT8XvAK8LBB2ry/ll2a/R6H1AYPV2e8GFPTFccKSMifKINtDQ==" saltValue="vLqscX6Z3yNCT5aABcCEeA==" spinCount="100000" sheet="1" formatCells="0" formatColumns="0" formatRows="0"/>
  <mergeCells count="31">
    <mergeCell ref="T5:AC5"/>
    <mergeCell ref="T3:AD4"/>
    <mergeCell ref="K25:R33"/>
    <mergeCell ref="C1:P1"/>
    <mergeCell ref="A18:H20"/>
    <mergeCell ref="A1:B1"/>
    <mergeCell ref="A2:H2"/>
    <mergeCell ref="A10:H10"/>
    <mergeCell ref="A3:H3"/>
    <mergeCell ref="A4:H4"/>
    <mergeCell ref="K5:R8"/>
    <mergeCell ref="K11:R13"/>
    <mergeCell ref="AE1:AF1"/>
    <mergeCell ref="Q1:R1"/>
    <mergeCell ref="S1:T1"/>
    <mergeCell ref="U1:AD1"/>
    <mergeCell ref="T2:AA2"/>
    <mergeCell ref="O111:R115"/>
    <mergeCell ref="A42:H43"/>
    <mergeCell ref="A64:G64"/>
    <mergeCell ref="K68:R78"/>
    <mergeCell ref="T12:AC12"/>
    <mergeCell ref="T63:AC69"/>
    <mergeCell ref="T26:AC26"/>
    <mergeCell ref="T40:AC49"/>
    <mergeCell ref="T80:AC82"/>
    <mergeCell ref="O107:R109"/>
    <mergeCell ref="A87:M87"/>
    <mergeCell ref="K45:R62"/>
    <mergeCell ref="T83:AC86"/>
    <mergeCell ref="T95:AC96"/>
  </mergeCells>
  <pageMargins left="0.23622047244094491" right="0.23622047244094491" top="0.55118110236220474" bottom="0.74803149606299213" header="0.31496062992125984" footer="0.31496062992125984"/>
  <pageSetup paperSize="9" scale="37" fitToHeight="0" orientation="landscape" r:id="rId1"/>
  <rowBreaks count="2" manualBreakCount="2">
    <brk id="41" max="31" man="1"/>
    <brk id="86" max="31" man="1"/>
  </rowBreaks>
  <colBreaks count="1" manualBreakCount="1">
    <brk id="1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80078-2832-4D5C-B8DA-F8E7D13063F8}">
  <sheetPr>
    <tabColor theme="9" tint="0.39997558519241921"/>
    <pageSetUpPr fitToPage="1"/>
  </sheetPr>
  <dimension ref="A1:AC138"/>
  <sheetViews>
    <sheetView showGridLines="0" zoomScale="85" zoomScaleNormal="85" zoomScaleSheetLayoutView="40" workbookViewId="0"/>
  </sheetViews>
  <sheetFormatPr baseColWidth="10" defaultColWidth="11.42578125" defaultRowHeight="15" x14ac:dyDescent="0.25"/>
  <cols>
    <col min="1" max="1" width="1.85546875" style="3" customWidth="1"/>
    <col min="2" max="2" width="2.85546875" style="3" customWidth="1"/>
    <col min="3" max="3" width="6" style="3" customWidth="1"/>
    <col min="4" max="4" width="11.85546875" style="3" customWidth="1"/>
    <col min="5" max="5" width="16.140625" style="3" customWidth="1"/>
    <col min="6" max="6" width="18.7109375" style="3" customWidth="1"/>
    <col min="7" max="8" width="11.85546875" style="3" customWidth="1"/>
    <col min="9" max="9" width="14.5703125" style="3" customWidth="1"/>
    <col min="10" max="10" width="11.85546875" style="3" customWidth="1"/>
    <col min="11" max="11" width="13.42578125" style="3" customWidth="1"/>
    <col min="12" max="13" width="10.5703125" style="3" customWidth="1"/>
    <col min="14" max="14" width="9.85546875" style="3" customWidth="1"/>
    <col min="15" max="15" width="11.85546875" style="3" customWidth="1"/>
    <col min="16" max="16" width="3.5703125" style="3" customWidth="1"/>
    <col min="17" max="17" width="4.28515625" style="3" customWidth="1"/>
    <col min="18" max="18" width="3.5703125" style="3" customWidth="1"/>
    <col min="19" max="19" width="19.5703125" style="3" customWidth="1"/>
    <col min="20" max="20" width="16.140625" style="3" customWidth="1"/>
    <col min="21" max="21" width="16.140625" style="4" customWidth="1"/>
    <col min="22" max="22" width="11" style="3" customWidth="1"/>
    <col min="23" max="23" width="13.42578125" style="3" customWidth="1"/>
    <col min="24" max="24" width="24.28515625" style="3" customWidth="1"/>
    <col min="25" max="25" width="12.42578125" style="3" customWidth="1"/>
    <col min="26" max="26" width="1" style="3" customWidth="1"/>
    <col min="27" max="27" width="21.85546875" style="3" customWidth="1"/>
    <col min="28" max="16384" width="11.42578125" style="3"/>
  </cols>
  <sheetData>
    <row r="1" spans="1:29" ht="25.9" customHeight="1" x14ac:dyDescent="0.25">
      <c r="B1" s="350" t="s">
        <v>83</v>
      </c>
      <c r="C1" s="351"/>
      <c r="D1" s="351"/>
      <c r="E1" s="351"/>
      <c r="F1" s="351"/>
      <c r="G1" s="351"/>
      <c r="H1" s="351"/>
      <c r="I1" s="351"/>
      <c r="J1" s="351"/>
      <c r="K1" s="351"/>
      <c r="L1" s="351"/>
      <c r="M1" s="351"/>
      <c r="N1" s="351"/>
      <c r="O1" s="351"/>
      <c r="P1" s="352"/>
      <c r="Q1" s="62"/>
      <c r="R1" s="327" t="s">
        <v>95</v>
      </c>
      <c r="S1" s="328"/>
      <c r="T1" s="328"/>
      <c r="U1" s="328"/>
      <c r="V1" s="328"/>
      <c r="W1" s="328"/>
      <c r="X1" s="328"/>
      <c r="Y1" s="328"/>
      <c r="Z1" s="328"/>
      <c r="AA1" s="329"/>
    </row>
    <row r="2" spans="1:29" ht="25.9" customHeight="1" thickBot="1" x14ac:dyDescent="0.3">
      <c r="B2" s="63"/>
      <c r="C2" s="64"/>
      <c r="D2" s="64"/>
      <c r="E2" s="64"/>
      <c r="F2" s="64"/>
      <c r="G2" s="64"/>
      <c r="H2" s="64"/>
      <c r="I2" s="64"/>
      <c r="J2" s="64"/>
      <c r="K2" s="64"/>
      <c r="L2" s="64"/>
      <c r="M2" s="64"/>
      <c r="N2" s="64"/>
      <c r="O2" s="64"/>
      <c r="P2" s="65"/>
      <c r="Q2" s="62"/>
      <c r="R2" s="63"/>
      <c r="S2" s="64"/>
      <c r="T2" s="64"/>
      <c r="U2" s="64"/>
      <c r="V2" s="66"/>
      <c r="W2" s="64"/>
      <c r="X2" s="64"/>
      <c r="Y2" s="64"/>
      <c r="Z2" s="64"/>
      <c r="AA2" s="65"/>
    </row>
    <row r="3" spans="1:29" ht="34.5" customHeight="1" thickBot="1" x14ac:dyDescent="0.3">
      <c r="B3" s="67"/>
      <c r="C3" s="169"/>
      <c r="D3" s="64"/>
      <c r="E3" s="64"/>
      <c r="F3" s="64"/>
      <c r="G3" s="68" t="s">
        <v>37</v>
      </c>
      <c r="H3" s="69" t="s">
        <v>54</v>
      </c>
      <c r="I3" s="356" t="s">
        <v>64</v>
      </c>
      <c r="J3" s="357"/>
      <c r="K3" s="70" t="s">
        <v>53</v>
      </c>
      <c r="L3" s="64"/>
      <c r="M3" s="64"/>
      <c r="N3" s="64"/>
      <c r="O3" s="64"/>
      <c r="P3" s="65"/>
      <c r="Q3" s="62"/>
      <c r="R3" s="63"/>
      <c r="S3" s="64"/>
      <c r="T3" s="370" t="s">
        <v>154</v>
      </c>
      <c r="U3" s="371"/>
      <c r="V3" s="371"/>
      <c r="W3" s="371"/>
      <c r="X3" s="371"/>
      <c r="Y3" s="366">
        <f>O53</f>
        <v>76.125</v>
      </c>
      <c r="Z3" s="367"/>
      <c r="AA3" s="65"/>
    </row>
    <row r="4" spans="1:29" ht="53.25" customHeight="1" thickBot="1" x14ac:dyDescent="0.3">
      <c r="B4" s="71"/>
      <c r="C4" s="164"/>
      <c r="D4" s="64"/>
      <c r="E4" s="325" t="s">
        <v>88</v>
      </c>
      <c r="F4" s="326"/>
      <c r="G4" s="37">
        <v>45658</v>
      </c>
      <c r="H4" s="37">
        <v>46022</v>
      </c>
      <c r="I4" s="358">
        <f>IF(G4="",0,H4-G4+1)</f>
        <v>365</v>
      </c>
      <c r="J4" s="358"/>
      <c r="K4" s="136" t="str">
        <f>ROUNDDOWN(IF(I4=0,0,((H4-G4)+1)/7),0)&amp;" semaine(s) et "&amp;ROUNDDOWN(((((H4-G4)+1)/7-ROUNDDOWN(IF(I4=0,0,((H4-G4)+1)/7),0))*7),0)&amp;" jour(s) calendaire(s)"</f>
        <v>52 semaine(s) et 1 jour(s) calendaire(s)</v>
      </c>
      <c r="L4" s="64"/>
      <c r="M4" s="64"/>
      <c r="N4" s="64"/>
      <c r="O4" s="64"/>
      <c r="P4" s="72"/>
      <c r="Q4" s="62"/>
      <c r="R4" s="63"/>
      <c r="S4" s="64"/>
      <c r="T4" s="372"/>
      <c r="U4" s="373"/>
      <c r="V4" s="373"/>
      <c r="W4" s="373"/>
      <c r="X4" s="373"/>
      <c r="Y4" s="368"/>
      <c r="Z4" s="369"/>
      <c r="AA4" s="65"/>
    </row>
    <row r="5" spans="1:29" ht="25.9" customHeight="1" thickBot="1" x14ac:dyDescent="0.3">
      <c r="B5" s="73"/>
      <c r="C5" s="74"/>
      <c r="D5" s="74"/>
      <c r="E5" s="74"/>
      <c r="F5" s="74"/>
      <c r="G5" s="74"/>
      <c r="H5" s="74"/>
      <c r="I5" s="74"/>
      <c r="J5" s="74"/>
      <c r="K5" s="74"/>
      <c r="L5" s="74"/>
      <c r="M5" s="74"/>
      <c r="N5" s="74"/>
      <c r="O5" s="74"/>
      <c r="P5" s="75"/>
      <c r="Q5" s="62"/>
      <c r="R5" s="63"/>
      <c r="S5" s="64"/>
      <c r="T5" s="64"/>
      <c r="U5" s="64"/>
      <c r="V5" s="64"/>
      <c r="W5" s="64"/>
      <c r="X5" s="64"/>
      <c r="Y5" s="384" t="s">
        <v>152</v>
      </c>
      <c r="Z5" s="385"/>
      <c r="AA5" s="65"/>
    </row>
    <row r="6" spans="1:29" ht="30" customHeight="1" thickBot="1" x14ac:dyDescent="0.3">
      <c r="Q6" s="62"/>
      <c r="R6" s="63"/>
      <c r="S6" s="64"/>
      <c r="T6" s="374" t="s">
        <v>175</v>
      </c>
      <c r="U6" s="400"/>
      <c r="V6" s="214">
        <v>0</v>
      </c>
      <c r="W6" s="342" t="str">
        <f>"jours X "&amp;ROUND(M53*24,2)&amp;" heures en moyenne par jour ="</f>
        <v>jours X 7 heures en moyenne par jour =</v>
      </c>
      <c r="X6" s="343"/>
      <c r="Y6" s="344">
        <f>V6*M53</f>
        <v>0</v>
      </c>
      <c r="Z6" s="345"/>
      <c r="AA6" s="65"/>
      <c r="AB6" s="145"/>
    </row>
    <row r="7" spans="1:29" ht="25.9" customHeight="1" thickBot="1" x14ac:dyDescent="0.3">
      <c r="B7" s="353" t="s">
        <v>98</v>
      </c>
      <c r="C7" s="354"/>
      <c r="D7" s="354"/>
      <c r="E7" s="354"/>
      <c r="F7" s="354"/>
      <c r="G7" s="354"/>
      <c r="H7" s="354"/>
      <c r="I7" s="354"/>
      <c r="J7" s="354"/>
      <c r="K7" s="354"/>
      <c r="L7" s="354"/>
      <c r="M7" s="354"/>
      <c r="N7" s="354"/>
      <c r="O7" s="354"/>
      <c r="P7" s="355"/>
      <c r="Q7" s="62"/>
      <c r="R7" s="63"/>
      <c r="S7" s="64"/>
      <c r="T7" s="64"/>
      <c r="U7" s="64"/>
      <c r="V7" s="76"/>
      <c r="W7" s="64"/>
      <c r="X7" s="64"/>
      <c r="Y7" s="384" t="s">
        <v>152</v>
      </c>
      <c r="Z7" s="385"/>
      <c r="AA7" s="65"/>
    </row>
    <row r="8" spans="1:29" ht="32.25" customHeight="1" thickBot="1" x14ac:dyDescent="0.3">
      <c r="B8" s="78"/>
      <c r="C8" s="165"/>
      <c r="D8" s="165"/>
      <c r="E8" s="165"/>
      <c r="F8" s="165"/>
      <c r="G8" s="165"/>
      <c r="H8" s="165"/>
      <c r="I8" s="165"/>
      <c r="J8" s="165"/>
      <c r="K8" s="165"/>
      <c r="L8" s="165"/>
      <c r="M8" s="165"/>
      <c r="N8" s="165"/>
      <c r="O8" s="165"/>
      <c r="P8" s="79"/>
      <c r="Q8" s="62"/>
      <c r="R8" s="63"/>
      <c r="S8" s="64"/>
      <c r="T8" s="340" t="s">
        <v>99</v>
      </c>
      <c r="U8" s="341"/>
      <c r="V8" s="258">
        <f>IF(ROUND((L53/5*K12),0)&gt;K12,K12,ROUND((L53/5*K12),0))</f>
        <v>8</v>
      </c>
      <c r="W8" s="342" t="str">
        <f>"jours X "&amp;ROUND(M53*24,2)&amp;" heures en moyenne par jour ="</f>
        <v>jours X 7 heures en moyenne par jour =</v>
      </c>
      <c r="X8" s="343"/>
      <c r="Y8" s="344">
        <f>V8*M53</f>
        <v>2.3333333333333335</v>
      </c>
      <c r="Z8" s="345"/>
      <c r="AA8" s="133"/>
    </row>
    <row r="9" spans="1:29" ht="33.75" customHeight="1" thickBot="1" x14ac:dyDescent="0.3">
      <c r="B9" s="63"/>
      <c r="C9" s="64"/>
      <c r="D9" s="165"/>
      <c r="E9" s="410" t="s">
        <v>63</v>
      </c>
      <c r="F9" s="359">
        <f>IF(I4&gt;=365,365,I4)</f>
        <v>365</v>
      </c>
      <c r="G9" s="165"/>
      <c r="H9" s="416" t="s">
        <v>62</v>
      </c>
      <c r="I9" s="417"/>
      <c r="J9" s="417"/>
      <c r="K9" s="418"/>
      <c r="L9" s="165"/>
      <c r="M9" s="165"/>
      <c r="N9" s="165"/>
      <c r="O9" s="165"/>
      <c r="P9" s="79"/>
      <c r="Q9" s="62"/>
      <c r="R9" s="63"/>
      <c r="S9" s="64"/>
      <c r="T9" s="64"/>
      <c r="U9" s="64"/>
      <c r="V9" s="76"/>
      <c r="W9" s="64"/>
      <c r="X9" s="64"/>
      <c r="Y9" s="384" t="s">
        <v>152</v>
      </c>
      <c r="Z9" s="385"/>
      <c r="AA9" s="133"/>
    </row>
    <row r="10" spans="1:29" ht="29.45" customHeight="1" thickBot="1" x14ac:dyDescent="0.3">
      <c r="A10" s="10"/>
      <c r="B10" s="63"/>
      <c r="C10" s="64"/>
      <c r="D10" s="165"/>
      <c r="E10" s="411"/>
      <c r="F10" s="360"/>
      <c r="G10" s="165"/>
      <c r="H10" s="413" t="s">
        <v>61</v>
      </c>
      <c r="I10" s="414"/>
      <c r="J10" s="415"/>
      <c r="K10" s="135" cm="1">
        <f t="array" aca="1" ref="K10" ca="1">IF(I4&gt;=365,104,SUMPRODUCT(N(WEEKDAY(ROW(INDIRECT(G4&amp;":"&amp;H4)),2)=6))+SUMPRODUCT(N(WEEKDAY(ROW(INDIRECT(G4&amp;":"&amp;H4)),2)=7)))</f>
        <v>104</v>
      </c>
      <c r="L10" s="165"/>
      <c r="M10" s="165"/>
      <c r="N10" s="165"/>
      <c r="O10" s="165"/>
      <c r="P10" s="79"/>
      <c r="Q10" s="62"/>
      <c r="R10" s="63"/>
      <c r="S10" s="64"/>
      <c r="T10" s="340" t="s">
        <v>100</v>
      </c>
      <c r="U10" s="341"/>
      <c r="V10" s="77">
        <f>IF(ROUNDUP((L53*5*I4/365)*2,0)/2&gt;25,25,ROUNDUP((L53*5*I4/365)*2,0)/2)</f>
        <v>25</v>
      </c>
      <c r="W10" s="342" t="str">
        <f>"jours X "&amp;ROUND(M53*24,2)&amp;" heures en moyenne par jour ="</f>
        <v>jours X 7 heures en moyenne par jour =</v>
      </c>
      <c r="X10" s="343"/>
      <c r="Y10" s="344">
        <f>V10*M53</f>
        <v>7.291666666666667</v>
      </c>
      <c r="Z10" s="345"/>
      <c r="AA10" s="133"/>
    </row>
    <row r="11" spans="1:29" ht="29.45" customHeight="1" thickBot="1" x14ac:dyDescent="0.3">
      <c r="A11" s="7"/>
      <c r="B11" s="63"/>
      <c r="C11" s="64"/>
      <c r="D11" s="165"/>
      <c r="E11" s="412"/>
      <c r="F11" s="361"/>
      <c r="G11" s="165"/>
      <c r="H11" s="413" t="s">
        <v>55</v>
      </c>
      <c r="I11" s="414"/>
      <c r="J11" s="415"/>
      <c r="K11" s="81">
        <f>IF((ROUNDUP(25*(F9/365)*2,0)/2)&gt;25,25,ROUNDUP(25*(F9/365)*2,0)/2)</f>
        <v>25</v>
      </c>
      <c r="L11" s="165"/>
      <c r="M11" s="165"/>
      <c r="N11" s="165"/>
      <c r="O11" s="165"/>
      <c r="P11" s="79"/>
      <c r="Q11" s="62"/>
      <c r="R11" s="63"/>
      <c r="S11" s="64"/>
      <c r="T11" s="64"/>
      <c r="U11" s="64"/>
      <c r="V11" s="76"/>
      <c r="W11" s="64"/>
      <c r="X11" s="64"/>
      <c r="Y11" s="384" t="s">
        <v>152</v>
      </c>
      <c r="Z11" s="385"/>
      <c r="AA11" s="133"/>
    </row>
    <row r="12" spans="1:29" ht="29.45" customHeight="1" thickBot="1" x14ac:dyDescent="0.3">
      <c r="A12" s="7"/>
      <c r="B12" s="63"/>
      <c r="C12" s="64"/>
      <c r="D12" s="64"/>
      <c r="E12" s="165"/>
      <c r="F12" s="165"/>
      <c r="G12" s="165"/>
      <c r="H12" s="413" t="s">
        <v>56</v>
      </c>
      <c r="I12" s="414"/>
      <c r="J12" s="415"/>
      <c r="K12" s="11">
        <v>8</v>
      </c>
      <c r="L12" s="165"/>
      <c r="M12" s="165"/>
      <c r="N12" s="165"/>
      <c r="O12" s="165"/>
      <c r="P12" s="79"/>
      <c r="Q12" s="62"/>
      <c r="R12" s="63"/>
      <c r="S12" s="64"/>
      <c r="T12" s="340" t="s">
        <v>97</v>
      </c>
      <c r="U12" s="341"/>
      <c r="V12" s="214">
        <v>0</v>
      </c>
      <c r="W12" s="342" t="str">
        <f>"jours X "&amp;ROUND(M53*24,2)&amp;" heures en moyenne par jour ="</f>
        <v>jours X 7 heures en moyenne par jour =</v>
      </c>
      <c r="X12" s="343"/>
      <c r="Y12" s="344">
        <f>V12*M53</f>
        <v>0</v>
      </c>
      <c r="Z12" s="345"/>
      <c r="AA12" s="133"/>
      <c r="AB12" s="102"/>
    </row>
    <row r="13" spans="1:29" s="10" customFormat="1" ht="29.45" customHeight="1" thickBot="1" x14ac:dyDescent="0.3">
      <c r="A13" s="3"/>
      <c r="B13" s="63"/>
      <c r="C13" s="64"/>
      <c r="D13" s="64"/>
      <c r="E13" s="165"/>
      <c r="F13" s="165"/>
      <c r="G13" s="165"/>
      <c r="H13" s="406" t="s">
        <v>89</v>
      </c>
      <c r="I13" s="407"/>
      <c r="J13" s="408"/>
      <c r="K13" s="36">
        <v>0</v>
      </c>
      <c r="L13" s="165"/>
      <c r="M13" s="165"/>
      <c r="N13" s="165"/>
      <c r="O13" s="165"/>
      <c r="P13" s="79"/>
      <c r="Q13" s="62"/>
      <c r="R13" s="63"/>
      <c r="S13" s="64"/>
      <c r="T13" s="64"/>
      <c r="U13" s="64"/>
      <c r="V13" s="76"/>
      <c r="W13" s="64"/>
      <c r="X13" s="64"/>
      <c r="Y13" s="384" t="s">
        <v>153</v>
      </c>
      <c r="Z13" s="385"/>
      <c r="AA13" s="65"/>
      <c r="AB13" s="3"/>
      <c r="AC13" s="3"/>
    </row>
    <row r="14" spans="1:29" s="7" customFormat="1" ht="29.45" customHeight="1" thickBot="1" x14ac:dyDescent="0.3">
      <c r="A14" s="3"/>
      <c r="B14" s="63"/>
      <c r="C14" s="64"/>
      <c r="D14" s="64"/>
      <c r="E14" s="165"/>
      <c r="F14" s="165"/>
      <c r="G14" s="165"/>
      <c r="H14" s="391" t="s">
        <v>59</v>
      </c>
      <c r="I14" s="392"/>
      <c r="J14" s="393"/>
      <c r="K14" s="82">
        <f ca="1">SUM(K10:K13)</f>
        <v>137</v>
      </c>
      <c r="L14" s="165"/>
      <c r="M14" s="165"/>
      <c r="N14" s="165"/>
      <c r="O14" s="165"/>
      <c r="P14" s="79"/>
      <c r="Q14" s="62"/>
      <c r="R14" s="63"/>
      <c r="S14" s="64"/>
      <c r="T14" s="374" t="s">
        <v>96</v>
      </c>
      <c r="U14" s="375"/>
      <c r="V14" s="376"/>
      <c r="W14" s="141">
        <f>Y3-Y6-Y8-Y10-Y12</f>
        <v>66.5</v>
      </c>
      <c r="X14" s="225" t="s">
        <v>166</v>
      </c>
      <c r="Y14" s="348">
        <f>(W14*24)*1600/1596</f>
        <v>1600</v>
      </c>
      <c r="Z14" s="349"/>
      <c r="AA14" s="142" t="s">
        <v>101</v>
      </c>
      <c r="AB14" s="3"/>
    </row>
    <row r="15" spans="1:29" s="7" customFormat="1" ht="42" customHeight="1" thickBot="1" x14ac:dyDescent="0.3">
      <c r="A15" s="3"/>
      <c r="B15" s="63"/>
      <c r="C15" s="64"/>
      <c r="D15" s="64"/>
      <c r="E15" s="409" t="str">
        <f>IF(AND(I4&lt;&gt;366,I4&lt;&gt;F9),"Attention : le nombre de jours calendaires pour un agent à temps complet doit être égal au nombre de jours de présence de l'agent sur la période /durée contrat","")</f>
        <v/>
      </c>
      <c r="F15" s="409"/>
      <c r="G15" s="409"/>
      <c r="H15" s="409"/>
      <c r="I15" s="409"/>
      <c r="J15" s="409"/>
      <c r="K15" s="409"/>
      <c r="L15" s="165"/>
      <c r="M15" s="165"/>
      <c r="N15" s="165"/>
      <c r="O15" s="165"/>
      <c r="P15" s="79"/>
      <c r="Q15" s="62"/>
      <c r="R15" s="73"/>
      <c r="S15" s="74"/>
      <c r="T15" s="74"/>
      <c r="U15" s="74"/>
      <c r="V15" s="346" t="str">
        <f ca="1">IF(AND((W14&gt;J18/24),I4&lt;&gt;366),"Attention, pour le calcul de l'annualisation, le temps de travail effectif de l'agent ne doit pas être supérieur à celui d'un agent à temps complet sur la même période.","")</f>
        <v/>
      </c>
      <c r="W15" s="346"/>
      <c r="X15" s="346"/>
      <c r="Y15" s="346"/>
      <c r="Z15" s="346"/>
      <c r="AA15" s="347"/>
      <c r="AB15" s="3"/>
    </row>
    <row r="16" spans="1:29" ht="29.45" customHeight="1" thickBot="1" x14ac:dyDescent="0.3">
      <c r="B16" s="63"/>
      <c r="C16" s="64"/>
      <c r="D16" s="64"/>
      <c r="E16" s="394" t="s">
        <v>57</v>
      </c>
      <c r="F16" s="395"/>
      <c r="G16" s="396"/>
      <c r="H16" s="85">
        <f ca="1">F9-K14</f>
        <v>228</v>
      </c>
      <c r="I16" s="64"/>
      <c r="J16" s="64"/>
      <c r="K16" s="64"/>
      <c r="L16" s="165"/>
      <c r="M16" s="165"/>
      <c r="N16" s="165"/>
      <c r="O16" s="165"/>
      <c r="P16" s="79"/>
      <c r="Q16" s="62"/>
      <c r="W16" s="134"/>
    </row>
    <row r="17" spans="2:27" ht="27.75" customHeight="1" thickTop="1" thickBot="1" x14ac:dyDescent="0.3">
      <c r="B17" s="63"/>
      <c r="C17" s="64"/>
      <c r="D17" s="64"/>
      <c r="E17" s="64"/>
      <c r="F17" s="64"/>
      <c r="G17" s="64"/>
      <c r="H17" s="64"/>
      <c r="I17" s="64"/>
      <c r="J17" s="64"/>
      <c r="K17" s="64"/>
      <c r="L17" s="165"/>
      <c r="M17" s="165"/>
      <c r="N17" s="165"/>
      <c r="O17" s="165"/>
      <c r="P17" s="65"/>
      <c r="Q17" s="62"/>
      <c r="R17" s="334" t="s">
        <v>42</v>
      </c>
      <c r="S17" s="335"/>
      <c r="T17" s="335"/>
      <c r="U17" s="335"/>
      <c r="V17" s="335"/>
      <c r="W17" s="335"/>
      <c r="X17" s="335"/>
      <c r="Y17" s="335"/>
      <c r="Z17" s="335"/>
      <c r="AA17" s="336"/>
    </row>
    <row r="18" spans="2:27" ht="45" customHeight="1" thickBot="1" x14ac:dyDescent="0.3">
      <c r="B18" s="63"/>
      <c r="C18" s="64"/>
      <c r="D18" s="64"/>
      <c r="E18" s="389" t="str">
        <f ca="1">"La durée normale d'activité annuelle pour un agent à temps complet est de : 
"&amp;H16&amp;" jours * 7 heures"</f>
        <v>La durée normale d'activité annuelle pour un agent à temps complet est de : 
228 jours * 7 heures</v>
      </c>
      <c r="F18" s="390"/>
      <c r="G18" s="390"/>
      <c r="H18" s="85">
        <f ca="1">H16*7</f>
        <v>1596</v>
      </c>
      <c r="I18" s="225" t="s">
        <v>165</v>
      </c>
      <c r="J18" s="137">
        <f ca="1">H16*7*1600/1596</f>
        <v>1600</v>
      </c>
      <c r="K18" s="170" t="s">
        <v>58</v>
      </c>
      <c r="L18" s="170"/>
      <c r="M18" s="170"/>
      <c r="N18" s="170"/>
      <c r="O18" s="170"/>
      <c r="P18" s="65"/>
      <c r="Q18" s="62"/>
      <c r="R18" s="337"/>
      <c r="S18" s="338"/>
      <c r="T18" s="338"/>
      <c r="U18" s="338"/>
      <c r="V18" s="338"/>
      <c r="W18" s="338"/>
      <c r="X18" s="338"/>
      <c r="Y18" s="338"/>
      <c r="Z18" s="338"/>
      <c r="AA18" s="339"/>
    </row>
    <row r="19" spans="2:27" ht="25.9" customHeight="1" thickBot="1" x14ac:dyDescent="0.3">
      <c r="B19" s="73"/>
      <c r="C19" s="74"/>
      <c r="D19" s="74"/>
      <c r="E19" s="87"/>
      <c r="F19" s="87"/>
      <c r="G19" s="87"/>
      <c r="H19" s="88"/>
      <c r="I19" s="88"/>
      <c r="J19" s="88"/>
      <c r="K19" s="74"/>
      <c r="L19" s="74"/>
      <c r="M19" s="74"/>
      <c r="N19" s="74"/>
      <c r="O19" s="74"/>
      <c r="P19" s="75"/>
      <c r="Q19" s="62"/>
      <c r="R19" s="83"/>
      <c r="S19"/>
      <c r="T19"/>
      <c r="U19"/>
      <c r="V19" s="103" t="s">
        <v>65</v>
      </c>
      <c r="W19" s="104">
        <f>Y14</f>
        <v>1600</v>
      </c>
      <c r="X19" s="3" t="s">
        <v>44</v>
      </c>
      <c r="Y19" s="105">
        <f>W19/24</f>
        <v>66.666666666666671</v>
      </c>
      <c r="Z19" s="3" t="s">
        <v>39</v>
      </c>
      <c r="AA19" s="84"/>
    </row>
    <row r="20" spans="2:27" ht="30" customHeight="1" thickBot="1" x14ac:dyDescent="0.3">
      <c r="D20" s="146"/>
      <c r="E20" s="146"/>
      <c r="F20" s="146"/>
      <c r="G20" s="19"/>
      <c r="H20" s="19"/>
      <c r="I20" s="19"/>
      <c r="Q20"/>
      <c r="R20" s="330"/>
      <c r="S20" s="331"/>
      <c r="T20" s="331"/>
      <c r="U20" s="331"/>
      <c r="V20" s="331"/>
      <c r="W20" s="106"/>
      <c r="Y20" s="107"/>
      <c r="AA20" s="84"/>
    </row>
    <row r="21" spans="2:27" ht="25.9" customHeight="1" x14ac:dyDescent="0.25">
      <c r="B21" s="401" t="s">
        <v>117</v>
      </c>
      <c r="C21" s="402"/>
      <c r="D21" s="402"/>
      <c r="E21" s="402"/>
      <c r="F21" s="402"/>
      <c r="G21" s="402"/>
      <c r="H21" s="402"/>
      <c r="I21" s="402"/>
      <c r="J21" s="402"/>
      <c r="K21" s="402"/>
      <c r="L21" s="402"/>
      <c r="M21" s="402"/>
      <c r="N21" s="402"/>
      <c r="O21" s="402"/>
      <c r="P21" s="403"/>
      <c r="Q21"/>
      <c r="R21" s="332" t="s">
        <v>66</v>
      </c>
      <c r="S21" s="333"/>
      <c r="T21" s="333"/>
      <c r="U21" s="333"/>
      <c r="V21" s="333"/>
      <c r="W21" s="109">
        <f ca="1">J18</f>
        <v>1600</v>
      </c>
      <c r="X21" s="3" t="s">
        <v>44</v>
      </c>
      <c r="Y21" s="110">
        <f ca="1">W21/24</f>
        <v>66.666666666666671</v>
      </c>
      <c r="Z21" s="3" t="s">
        <v>39</v>
      </c>
      <c r="AA21" s="84"/>
    </row>
    <row r="22" spans="2:27" ht="25.9" customHeight="1" x14ac:dyDescent="0.25">
      <c r="B22" s="78"/>
      <c r="C22" s="165"/>
      <c r="D22" s="165"/>
      <c r="E22" s="165"/>
      <c r="F22" s="165"/>
      <c r="G22" s="165"/>
      <c r="H22" s="165"/>
      <c r="I22" s="165"/>
      <c r="J22" s="165"/>
      <c r="K22" s="165"/>
      <c r="L22" s="165"/>
      <c r="M22" s="165"/>
      <c r="N22" s="165"/>
      <c r="O22" s="165"/>
      <c r="P22" s="79"/>
      <c r="Q22"/>
      <c r="R22" s="86"/>
      <c r="S22" s="108"/>
      <c r="T22" s="108"/>
      <c r="U22" s="108"/>
      <c r="V22" s="108"/>
      <c r="W22" s="80"/>
      <c r="X22" s="108"/>
      <c r="Y22" s="80"/>
      <c r="Z22" s="108"/>
      <c r="AA22" s="111"/>
    </row>
    <row r="23" spans="2:27" ht="41.25" customHeight="1" x14ac:dyDescent="0.25">
      <c r="B23" s="78"/>
      <c r="C23" s="165"/>
      <c r="D23" s="165"/>
      <c r="E23" s="151" t="s">
        <v>103</v>
      </c>
      <c r="F23" s="152" t="s">
        <v>112</v>
      </c>
      <c r="G23" s="152" t="s">
        <v>113</v>
      </c>
      <c r="H23" s="152" t="s">
        <v>114</v>
      </c>
      <c r="I23" s="152" t="s">
        <v>115</v>
      </c>
      <c r="J23" s="152" t="s">
        <v>116</v>
      </c>
      <c r="K23" s="152" t="s">
        <v>45</v>
      </c>
      <c r="L23" s="165"/>
      <c r="M23" s="165"/>
      <c r="N23" s="64"/>
      <c r="O23" s="64"/>
      <c r="P23" s="65"/>
      <c r="R23" s="382" t="str">
        <f>"Le temps de travail à rémunérer sur la période est de :"&amp;CHAR(10)&amp;
"[Temps de travail effectif agent"&amp;
"* "&amp;IF(K4&gt;=52,52,ROUND(K4,2))&amp;" semaines de présence agent*35h]"&amp;CHAR(10)&amp;" /Temps de travail effectif temps complet "</f>
        <v xml:space="preserve">Le temps de travail à rémunérer sur la période est de :
[Temps de travail effectif agent* 52 semaines de présence agent*35h]
 /Temps de travail effectif temps complet </v>
      </c>
      <c r="S23" s="383"/>
      <c r="T23" s="383"/>
      <c r="U23" s="383"/>
      <c r="V23" s="383"/>
      <c r="W23" s="112">
        <f ca="1">(W19*(IF(((H4-G4)+1)/7&gt;=52,52,ROUND(((H4-G4)+1)/7,2))*35))/W21</f>
        <v>1820</v>
      </c>
      <c r="X23" s="6" t="s">
        <v>44</v>
      </c>
      <c r="Y23" s="113">
        <f ca="1">W23/24</f>
        <v>75.833333333333329</v>
      </c>
      <c r="Z23" s="6" t="s">
        <v>39</v>
      </c>
      <c r="AA23" s="114"/>
    </row>
    <row r="24" spans="2:27" ht="30" customHeight="1" x14ac:dyDescent="0.25">
      <c r="B24" s="78"/>
      <c r="C24" s="165"/>
      <c r="D24" s="165"/>
      <c r="E24" s="244" t="s">
        <v>104</v>
      </c>
      <c r="F24" s="250" t="s">
        <v>108</v>
      </c>
      <c r="G24" s="38">
        <v>0.27083333333333331</v>
      </c>
      <c r="H24" s="38">
        <v>0.52083333333333337</v>
      </c>
      <c r="I24" s="38">
        <v>0.55208333333333337</v>
      </c>
      <c r="J24" s="38">
        <v>0.59375</v>
      </c>
      <c r="K24" s="91">
        <f t="shared" ref="K24:K25" si="0">IF(J24=0,IF(G24&gt;H24,("24:00"-G24)+H24-"0:00",H24-G24),IF(G24&gt;J24,("24:00"-G24)+J24-"0:00",(H24-G24)+(J24-I24)))</f>
        <v>0.29166666666666669</v>
      </c>
      <c r="L24" s="165"/>
      <c r="M24" s="165"/>
      <c r="N24" s="64"/>
      <c r="O24" s="64"/>
      <c r="P24" s="65"/>
      <c r="R24" s="382"/>
      <c r="S24" s="383"/>
      <c r="T24" s="383"/>
      <c r="U24" s="383"/>
      <c r="V24" s="383"/>
      <c r="W24" s="80"/>
      <c r="X24" s="115"/>
      <c r="Y24" s="80"/>
      <c r="Z24" s="115"/>
      <c r="AA24" s="116"/>
    </row>
    <row r="25" spans="2:27" ht="33.75" customHeight="1" x14ac:dyDescent="0.25">
      <c r="B25" s="78"/>
      <c r="C25" s="165"/>
      <c r="D25" s="165"/>
      <c r="E25" s="245" t="s">
        <v>105</v>
      </c>
      <c r="F25" s="251" t="s">
        <v>109</v>
      </c>
      <c r="G25" s="38">
        <v>0.57291666666666663</v>
      </c>
      <c r="H25" s="38">
        <v>0.79166666666666663</v>
      </c>
      <c r="I25" s="38">
        <v>0.82291666666666663</v>
      </c>
      <c r="J25" s="38">
        <v>0.89583333333333337</v>
      </c>
      <c r="K25" s="91">
        <f t="shared" si="0"/>
        <v>0.29166666666666674</v>
      </c>
      <c r="L25" s="165"/>
      <c r="M25" s="165"/>
      <c r="N25" s="64"/>
      <c r="O25" s="64"/>
      <c r="P25" s="65"/>
      <c r="R25" s="397" t="str">
        <f>"La Durée Hebdomadaire Annualisée est de :"&amp;CHAR(10)&amp;
"Temps de travail à rémunérer/"&amp;IF(K4&gt;=52,52,ROUND(K4,2))&amp;" de semaines de présences de l'agent"</f>
        <v>La Durée Hebdomadaire Annualisée est de :
Temps de travail à rémunérer/52 de semaines de présences de l'agent</v>
      </c>
      <c r="S25" s="398"/>
      <c r="T25" s="398"/>
      <c r="U25" s="398"/>
      <c r="V25" s="398"/>
      <c r="W25" s="117">
        <f ca="1">ROUND(IF((((H4-G4)+1)/7)&gt;=52,W23/52,W23/(((H4-G4)+1)/7)),2)</f>
        <v>35</v>
      </c>
      <c r="X25" s="6" t="s">
        <v>44</v>
      </c>
      <c r="Y25" s="118">
        <f ca="1">W25/24</f>
        <v>1.4583333333333333</v>
      </c>
      <c r="Z25" s="6" t="s">
        <v>39</v>
      </c>
      <c r="AA25" s="114"/>
    </row>
    <row r="26" spans="2:27" ht="25.15" customHeight="1" x14ac:dyDescent="0.25">
      <c r="B26" s="78"/>
      <c r="C26" s="165"/>
      <c r="D26" s="165"/>
      <c r="E26" s="246" t="s">
        <v>106</v>
      </c>
      <c r="F26" s="252" t="s">
        <v>110</v>
      </c>
      <c r="G26" s="38">
        <v>0.875</v>
      </c>
      <c r="H26" s="38">
        <v>0.29166666666666669</v>
      </c>
      <c r="I26" s="38"/>
      <c r="J26" s="38"/>
      <c r="K26" s="91">
        <f>IF(J26=0,IF(G26&gt;H26,("24:00"-G26)+H26-"0:00",H26-G26),IF(G26&gt;J26,("24:00"-G26)+J26-"0:00",(H26-G26)+(J26-I26)))</f>
        <v>0.41666666666666669</v>
      </c>
      <c r="L26" s="165"/>
      <c r="M26" s="165"/>
      <c r="N26" s="64"/>
      <c r="O26" s="64"/>
      <c r="P26" s="65"/>
      <c r="R26" s="89"/>
      <c r="S26" s="331"/>
      <c r="T26" s="331"/>
      <c r="U26" s="331"/>
      <c r="V26" s="331"/>
      <c r="W26" s="331"/>
      <c r="X26" s="106"/>
      <c r="Y26" s="107"/>
      <c r="AA26" s="84"/>
    </row>
    <row r="27" spans="2:27" ht="25.15" customHeight="1" x14ac:dyDescent="0.25">
      <c r="B27" s="78"/>
      <c r="C27" s="165"/>
      <c r="D27" s="165"/>
      <c r="E27" s="247" t="s">
        <v>107</v>
      </c>
      <c r="F27" s="253" t="s">
        <v>111</v>
      </c>
      <c r="G27" s="38">
        <v>0.33333333333333331</v>
      </c>
      <c r="H27" s="38">
        <v>0.52083333333333337</v>
      </c>
      <c r="I27" s="38">
        <v>0.5625</v>
      </c>
      <c r="J27" s="38">
        <v>0.75</v>
      </c>
      <c r="K27" s="91">
        <f t="shared" ref="K27:K37" si="1">IF(J27=0,IF(G27&gt;H27,("24:00"-G27)+H27-"0:00",H27-G27),IF(G27&gt;J27,("24:00"-G27)+J27-"0:00",(H27-G27)+(J27-I27)))</f>
        <v>0.37500000000000006</v>
      </c>
      <c r="L27" s="165"/>
      <c r="M27" s="165"/>
      <c r="N27" s="64"/>
      <c r="O27" s="64"/>
      <c r="P27" s="65"/>
      <c r="R27" s="379" t="s">
        <v>82</v>
      </c>
      <c r="S27" s="380"/>
      <c r="T27" s="380"/>
      <c r="U27" s="380"/>
      <c r="V27" s="380"/>
      <c r="W27" s="120">
        <f ca="1">(W25/35)*7</f>
        <v>7</v>
      </c>
      <c r="X27" s="6" t="s">
        <v>44</v>
      </c>
      <c r="Y27" s="121">
        <f ca="1">W27/24</f>
        <v>0.29166666666666669</v>
      </c>
      <c r="Z27" s="6" t="s">
        <v>39</v>
      </c>
      <c r="AA27" s="114"/>
    </row>
    <row r="28" spans="2:27" ht="25.15" customHeight="1" x14ac:dyDescent="0.25">
      <c r="B28" s="78"/>
      <c r="C28" s="165"/>
      <c r="D28" s="165"/>
      <c r="E28" s="248" t="s">
        <v>148</v>
      </c>
      <c r="F28" s="254" t="s">
        <v>149</v>
      </c>
      <c r="G28" s="38">
        <v>0.36458333333333331</v>
      </c>
      <c r="H28" s="38">
        <v>0.53125</v>
      </c>
      <c r="I28" s="38">
        <v>0.64583333333333337</v>
      </c>
      <c r="J28" s="38">
        <v>0.77083333333333337</v>
      </c>
      <c r="K28" s="91">
        <f t="shared" si="1"/>
        <v>0.29166666666666669</v>
      </c>
      <c r="L28" s="165"/>
      <c r="M28" s="165"/>
      <c r="N28" s="64"/>
      <c r="O28" s="64"/>
      <c r="P28" s="65"/>
      <c r="R28" s="381"/>
      <c r="S28" s="380"/>
      <c r="T28" s="380"/>
      <c r="U28" s="380"/>
      <c r="V28" s="380"/>
      <c r="W28" s="18"/>
      <c r="X28" s="6"/>
      <c r="Y28" s="19"/>
      <c r="Z28" s="6"/>
      <c r="AA28" s="114"/>
    </row>
    <row r="29" spans="2:27" ht="25.15" customHeight="1" x14ac:dyDescent="0.25">
      <c r="B29" s="78"/>
      <c r="C29" s="165"/>
      <c r="D29" s="165"/>
      <c r="E29" s="256" t="s">
        <v>198</v>
      </c>
      <c r="F29" s="257" t="s">
        <v>199</v>
      </c>
      <c r="G29" s="38">
        <v>0.33333333333333331</v>
      </c>
      <c r="H29" s="38">
        <v>0.54166666666666663</v>
      </c>
      <c r="I29" s="38"/>
      <c r="J29" s="38"/>
      <c r="K29" s="91">
        <f t="shared" si="1"/>
        <v>0.20833333333333331</v>
      </c>
      <c r="L29" s="165"/>
      <c r="M29" s="165"/>
      <c r="N29" s="64"/>
      <c r="O29" s="64"/>
      <c r="P29" s="65"/>
      <c r="R29" s="90"/>
      <c r="S29" s="119"/>
      <c r="T29" s="119"/>
      <c r="U29" s="119"/>
      <c r="V29" s="119"/>
      <c r="W29" s="18"/>
      <c r="X29" s="6"/>
      <c r="Y29" s="19"/>
      <c r="Z29" s="213"/>
      <c r="AA29" s="363" t="s">
        <v>46</v>
      </c>
    </row>
    <row r="30" spans="2:27" ht="25.15" customHeight="1" x14ac:dyDescent="0.25">
      <c r="B30" s="78"/>
      <c r="C30" s="165"/>
      <c r="D30" s="165"/>
      <c r="E30" s="219" t="s">
        <v>122</v>
      </c>
      <c r="F30" s="220" t="s">
        <v>147</v>
      </c>
      <c r="G30" s="221"/>
      <c r="H30" s="221"/>
      <c r="I30" s="221"/>
      <c r="J30" s="221"/>
      <c r="K30" s="91">
        <f t="shared" si="1"/>
        <v>0</v>
      </c>
      <c r="L30" s="165"/>
      <c r="M30" s="165"/>
      <c r="N30" s="64"/>
      <c r="O30" s="64"/>
      <c r="P30" s="65"/>
      <c r="R30" s="377" t="s">
        <v>78</v>
      </c>
      <c r="S30" s="378"/>
      <c r="T30" s="378"/>
      <c r="U30" s="378"/>
      <c r="V30" s="378"/>
      <c r="W30" s="122">
        <f ca="1">(W19+W27)/24</f>
        <v>66.958333333333329</v>
      </c>
      <c r="X30" s="123" t="s">
        <v>52</v>
      </c>
      <c r="Y30" s="122">
        <f ca="1">Y27</f>
        <v>0.29166666666666669</v>
      </c>
      <c r="Z30" s="213"/>
      <c r="AA30" s="363"/>
    </row>
    <row r="31" spans="2:27" ht="25.15" customHeight="1" x14ac:dyDescent="0.25">
      <c r="B31" s="78"/>
      <c r="C31" s="165"/>
      <c r="D31" s="165"/>
      <c r="E31" s="219" t="s">
        <v>141</v>
      </c>
      <c r="F31" s="220" t="s">
        <v>145</v>
      </c>
      <c r="G31" s="221"/>
      <c r="H31" s="221"/>
      <c r="I31" s="221"/>
      <c r="J31" s="221"/>
      <c r="K31" s="91">
        <f t="shared" si="1"/>
        <v>0</v>
      </c>
      <c r="L31" s="165"/>
      <c r="M31" s="165"/>
      <c r="N31" s="64"/>
      <c r="O31" s="64"/>
      <c r="P31" s="65"/>
      <c r="R31" s="94"/>
      <c r="S31" s="123"/>
      <c r="T31" s="123"/>
      <c r="U31" s="123"/>
      <c r="V31" s="123"/>
      <c r="W31" s="123"/>
      <c r="X31" s="124"/>
      <c r="Y31" s="125"/>
      <c r="Z31" s="126"/>
      <c r="AA31" s="363"/>
    </row>
    <row r="32" spans="2:27" ht="25.15" customHeight="1" x14ac:dyDescent="0.25">
      <c r="B32" s="78"/>
      <c r="C32" s="165"/>
      <c r="D32" s="165"/>
      <c r="E32" s="219" t="s">
        <v>142</v>
      </c>
      <c r="F32" s="220" t="s">
        <v>146</v>
      </c>
      <c r="G32" s="221"/>
      <c r="H32" s="221"/>
      <c r="I32" s="221"/>
      <c r="J32" s="221"/>
      <c r="K32" s="91">
        <f t="shared" si="1"/>
        <v>0</v>
      </c>
      <c r="L32" s="165"/>
      <c r="M32" s="165"/>
      <c r="N32" s="64"/>
      <c r="O32" s="64"/>
      <c r="P32" s="65"/>
      <c r="R32" s="404" t="s">
        <v>79</v>
      </c>
      <c r="S32" s="405"/>
      <c r="T32" s="405"/>
      <c r="U32" s="405"/>
      <c r="V32" s="405"/>
      <c r="W32" s="127">
        <f ca="1">Y25</f>
        <v>1.4583333333333333</v>
      </c>
      <c r="X32" s="123" t="s">
        <v>41</v>
      </c>
      <c r="Y32" s="123"/>
      <c r="Z32" s="123"/>
      <c r="AA32" s="128"/>
    </row>
    <row r="33" spans="1:28" ht="25.15" customHeight="1" x14ac:dyDescent="0.25">
      <c r="B33" s="78"/>
      <c r="C33" s="165"/>
      <c r="D33" s="165"/>
      <c r="E33" s="219" t="s">
        <v>161</v>
      </c>
      <c r="F33" s="220" t="s">
        <v>162</v>
      </c>
      <c r="G33" s="221"/>
      <c r="H33" s="221"/>
      <c r="I33" s="221"/>
      <c r="J33" s="221"/>
      <c r="K33" s="91">
        <f t="shared" si="1"/>
        <v>0</v>
      </c>
      <c r="L33" s="165"/>
      <c r="M33" s="165"/>
      <c r="N33" s="64"/>
      <c r="O33" s="64"/>
      <c r="P33" s="65"/>
      <c r="R33" s="404"/>
      <c r="S33" s="405"/>
      <c r="T33" s="405"/>
      <c r="U33" s="405"/>
      <c r="V33" s="405"/>
      <c r="W33" s="127"/>
      <c r="X33" s="123"/>
      <c r="Y33" s="123"/>
      <c r="Z33" s="123"/>
      <c r="AA33" s="128"/>
    </row>
    <row r="34" spans="1:28" ht="25.15" customHeight="1" x14ac:dyDescent="0.25">
      <c r="B34" s="78"/>
      <c r="C34" s="165"/>
      <c r="D34" s="165"/>
      <c r="E34" s="219" t="s">
        <v>143</v>
      </c>
      <c r="F34" s="220" t="s">
        <v>144</v>
      </c>
      <c r="G34" s="221"/>
      <c r="H34" s="221"/>
      <c r="I34" s="221"/>
      <c r="J34" s="221"/>
      <c r="K34" s="91">
        <f t="shared" si="1"/>
        <v>0</v>
      </c>
      <c r="L34" s="165"/>
      <c r="M34" s="165"/>
      <c r="N34" s="64"/>
      <c r="O34" s="64"/>
      <c r="P34" s="65"/>
      <c r="R34" s="95"/>
      <c r="S34" s="129"/>
      <c r="T34" s="129"/>
      <c r="U34" s="129"/>
      <c r="V34" s="130" t="s">
        <v>80</v>
      </c>
      <c r="W34" s="131">
        <f ca="1">W25</f>
        <v>35</v>
      </c>
      <c r="X34" s="132" t="s">
        <v>40</v>
      </c>
      <c r="Y34" s="123"/>
      <c r="Z34" s="123"/>
      <c r="AA34" s="128"/>
    </row>
    <row r="35" spans="1:28" ht="25.15" customHeight="1" x14ac:dyDescent="0.25">
      <c r="B35" s="78"/>
      <c r="C35" s="165"/>
      <c r="D35" s="165"/>
      <c r="E35" s="219" t="s">
        <v>138</v>
      </c>
      <c r="F35" s="220" t="s">
        <v>74</v>
      </c>
      <c r="G35" s="221"/>
      <c r="H35" s="221"/>
      <c r="I35" s="221"/>
      <c r="J35" s="221"/>
      <c r="K35" s="91">
        <f t="shared" si="1"/>
        <v>0</v>
      </c>
      <c r="L35" s="165"/>
      <c r="M35" s="165"/>
      <c r="N35" s="64"/>
      <c r="O35" s="64"/>
      <c r="P35" s="65"/>
      <c r="R35" s="94"/>
      <c r="S35" s="123"/>
      <c r="T35" s="123"/>
      <c r="U35" s="123"/>
      <c r="V35" s="138" t="s">
        <v>81</v>
      </c>
      <c r="W35" s="139">
        <f>V10</f>
        <v>25</v>
      </c>
      <c r="X35" s="362" t="s">
        <v>43</v>
      </c>
      <c r="Y35" s="362"/>
      <c r="Z35" s="362"/>
      <c r="AA35" s="363"/>
    </row>
    <row r="36" spans="1:28" ht="25.15" customHeight="1" thickBot="1" x14ac:dyDescent="0.3">
      <c r="B36" s="78"/>
      <c r="C36" s="165"/>
      <c r="D36" s="165"/>
      <c r="E36" s="219" t="s">
        <v>139</v>
      </c>
      <c r="F36" s="220" t="s">
        <v>140</v>
      </c>
      <c r="G36" s="221"/>
      <c r="H36" s="221"/>
      <c r="I36" s="221"/>
      <c r="J36" s="221"/>
      <c r="K36" s="91">
        <f t="shared" si="1"/>
        <v>0</v>
      </c>
      <c r="L36" s="165"/>
      <c r="M36" s="165"/>
      <c r="N36" s="64"/>
      <c r="O36" s="64"/>
      <c r="P36" s="65"/>
      <c r="R36" s="140"/>
      <c r="S36" s="96"/>
      <c r="T36" s="96"/>
      <c r="U36" s="96"/>
      <c r="V36" s="96"/>
      <c r="W36" s="97"/>
      <c r="X36" s="364"/>
      <c r="Y36" s="364"/>
      <c r="Z36" s="364"/>
      <c r="AA36" s="365"/>
    </row>
    <row r="37" spans="1:28" ht="25.15" customHeight="1" thickTop="1" x14ac:dyDescent="0.25">
      <c r="B37" s="78"/>
      <c r="C37" s="165"/>
      <c r="D37" s="165"/>
      <c r="E37" s="219" t="s">
        <v>150</v>
      </c>
      <c r="F37" s="220" t="s">
        <v>150</v>
      </c>
      <c r="G37" s="221"/>
      <c r="H37" s="221"/>
      <c r="I37" s="221"/>
      <c r="J37" s="221"/>
      <c r="K37" s="91">
        <f t="shared" si="1"/>
        <v>0</v>
      </c>
      <c r="L37" s="165"/>
      <c r="M37" s="165"/>
      <c r="N37" s="64"/>
      <c r="O37" s="64"/>
      <c r="P37" s="65"/>
      <c r="R37" s="19"/>
      <c r="S37" s="6"/>
      <c r="T37" s="6"/>
      <c r="U37" s="3"/>
    </row>
    <row r="38" spans="1:28" ht="25.15" customHeight="1" thickBot="1" x14ac:dyDescent="0.3">
      <c r="B38" s="73"/>
      <c r="C38" s="74"/>
      <c r="D38" s="87"/>
      <c r="E38" s="87"/>
      <c r="F38" s="87"/>
      <c r="G38" s="88"/>
      <c r="H38" s="88"/>
      <c r="I38" s="88"/>
      <c r="J38" s="74"/>
      <c r="K38" s="74"/>
      <c r="L38" s="74"/>
      <c r="M38" s="74"/>
      <c r="N38" s="74"/>
      <c r="O38" s="74"/>
      <c r="P38" s="75"/>
      <c r="R38" s="19"/>
      <c r="S38" s="6"/>
      <c r="T38" s="6"/>
      <c r="U38" s="3"/>
    </row>
    <row r="39" spans="1:28" ht="25.15" customHeight="1" thickBot="1" x14ac:dyDescent="0.3">
      <c r="D39" s="146"/>
      <c r="E39" s="146"/>
      <c r="F39" s="146"/>
      <c r="G39" s="19"/>
      <c r="H39" s="19"/>
      <c r="I39" s="19"/>
      <c r="Q39"/>
      <c r="R39" s="19"/>
      <c r="S39" s="6"/>
      <c r="T39" s="6"/>
      <c r="U39" s="3"/>
    </row>
    <row r="40" spans="1:28" s="6" customFormat="1" ht="22.9" customHeight="1" x14ac:dyDescent="0.25">
      <c r="A40" s="3"/>
      <c r="B40" s="386" t="s">
        <v>151</v>
      </c>
      <c r="C40" s="387"/>
      <c r="D40" s="387"/>
      <c r="E40" s="387"/>
      <c r="F40" s="387"/>
      <c r="G40" s="387"/>
      <c r="H40" s="387"/>
      <c r="I40" s="387"/>
      <c r="J40" s="387"/>
      <c r="K40" s="387"/>
      <c r="L40" s="387"/>
      <c r="M40" s="387"/>
      <c r="N40" s="387"/>
      <c r="O40" s="387"/>
      <c r="P40" s="388"/>
      <c r="Q40"/>
      <c r="R40" s="19"/>
      <c r="T40" s="399" t="s">
        <v>163</v>
      </c>
      <c r="U40" s="399" t="s">
        <v>167</v>
      </c>
      <c r="V40" s="3"/>
      <c r="W40" s="3"/>
      <c r="X40" s="3"/>
      <c r="Y40" s="3"/>
      <c r="Z40" s="3"/>
      <c r="AA40" s="3"/>
    </row>
    <row r="41" spans="1:28" ht="43.5" customHeight="1" x14ac:dyDescent="0.25">
      <c r="B41" s="78"/>
      <c r="C41" s="165"/>
      <c r="D41" s="165"/>
      <c r="E41" s="165"/>
      <c r="F41" s="165"/>
      <c r="G41" s="165"/>
      <c r="H41" s="165"/>
      <c r="I41" s="165"/>
      <c r="J41" s="165"/>
      <c r="K41" s="165"/>
      <c r="L41" s="165"/>
      <c r="M41" s="165"/>
      <c r="N41" s="165"/>
      <c r="O41" s="166"/>
      <c r="P41" s="79"/>
      <c r="Q41"/>
      <c r="R41" s="5"/>
      <c r="S41" s="5"/>
      <c r="T41" s="399"/>
      <c r="U41" s="399"/>
    </row>
    <row r="42" spans="1:28" s="19" customFormat="1" ht="33" customHeight="1" x14ac:dyDescent="0.25">
      <c r="A42" s="3"/>
      <c r="B42" s="78"/>
      <c r="C42" s="153" t="s">
        <v>119</v>
      </c>
      <c r="D42" s="154" t="s">
        <v>0</v>
      </c>
      <c r="E42" s="154" t="s">
        <v>1</v>
      </c>
      <c r="F42" s="154" t="s">
        <v>2</v>
      </c>
      <c r="G42" s="155" t="s">
        <v>3</v>
      </c>
      <c r="H42" s="155" t="s">
        <v>4</v>
      </c>
      <c r="I42" s="155" t="s">
        <v>84</v>
      </c>
      <c r="J42" s="155" t="s">
        <v>85</v>
      </c>
      <c r="K42" s="160" t="s">
        <v>120</v>
      </c>
      <c r="L42" s="160" t="s">
        <v>123</v>
      </c>
      <c r="M42" s="160" t="s">
        <v>124</v>
      </c>
      <c r="N42" s="154" t="s">
        <v>118</v>
      </c>
      <c r="O42" s="162" t="s">
        <v>121</v>
      </c>
      <c r="P42" s="79"/>
      <c r="Q42"/>
      <c r="R42" s="3"/>
      <c r="S42" s="5"/>
      <c r="T42" s="222">
        <v>5</v>
      </c>
      <c r="U42" s="223">
        <f>1/T42</f>
        <v>0.2</v>
      </c>
      <c r="V42" s="224" t="s">
        <v>164</v>
      </c>
      <c r="W42" s="3"/>
      <c r="X42" s="3"/>
      <c r="Y42" s="3"/>
      <c r="Z42" s="3"/>
      <c r="AA42" s="3"/>
    </row>
    <row r="43" spans="1:28" s="19" customFormat="1" ht="38.450000000000003" customHeight="1" x14ac:dyDescent="0.25">
      <c r="A43" s="3"/>
      <c r="B43" s="78"/>
      <c r="C43" s="156">
        <v>1</v>
      </c>
      <c r="D43" s="243" t="s">
        <v>107</v>
      </c>
      <c r="E43" s="243" t="s">
        <v>107</v>
      </c>
      <c r="F43" s="243" t="s">
        <v>107</v>
      </c>
      <c r="G43" s="243" t="s">
        <v>107</v>
      </c>
      <c r="H43" s="243" t="s">
        <v>107</v>
      </c>
      <c r="I43" s="243" t="s">
        <v>122</v>
      </c>
      <c r="J43" s="243" t="s">
        <v>122</v>
      </c>
      <c r="K43" s="161">
        <f t="shared" ref="K43:K52" si="2">IFERROR(VLOOKUP(D43,$E$23:$K$37,7,0),0)+IFERROR(VLOOKUP(E43,$E$23:$K$37,7,0),0)+IFERROR(VLOOKUP(F43,$E$23:$K$37,7,0),0)+IFERROR(VLOOKUP(G43,$E$23:$K$37,7,0),0)+IFERROR(VLOOKUP(H43,$E$23:$K$37,7,0),0)+IFERROR(VLOOKUP(I43,$E$23:$K$37,7,0),0)+IFERROR(VLOOKUP(J43,$E$23:$K$37,7,0),0)</f>
        <v>1.8750000000000002</v>
      </c>
      <c r="L43" s="168">
        <f>IF(IFERROR(VLOOKUP(D43,$E$23:$K$37,7,0),0)&gt;0,1,0)+IF(IFERROR(VLOOKUP(E43,$E$23:$K$37,7,0),0)&gt;0,1,0)+IF(IFERROR(VLOOKUP(F43,$E$23:$K$37,7,0),0)&gt;0,1,0)+IF(IFERROR(VLOOKUP(G43,$E$23:$K$37,7,0),0)&gt;0,1,0)+IF(IFERROR(VLOOKUP(H43,$E$23:$K$37,7,0),0)&gt;0,1,0)+IF(IFERROR(VLOOKUP(I43,$E$23:$K$37,7,0),0)&gt;0,1,0)+IF(IFERROR(VLOOKUP(J43,$E$23:$K$37,7,0),0)&gt;0,1,0)</f>
        <v>5</v>
      </c>
      <c r="M43" s="161">
        <f>IF(K43&gt;0,K43/L43,0)</f>
        <v>0.37500000000000006</v>
      </c>
      <c r="N43" s="243">
        <v>26.1</v>
      </c>
      <c r="O43" s="150">
        <f>N43*K43</f>
        <v>48.937500000000007</v>
      </c>
      <c r="P43" s="79"/>
      <c r="Q43"/>
      <c r="R43" s="3"/>
      <c r="S43" s="3"/>
      <c r="T43" s="215">
        <v>4</v>
      </c>
      <c r="U43" s="223">
        <f t="shared" ref="U43:U46" si="3">1/T43</f>
        <v>0.25</v>
      </c>
      <c r="V43" s="224" t="s">
        <v>164</v>
      </c>
      <c r="W43" s="3"/>
      <c r="X43" s="3"/>
      <c r="Y43" s="3"/>
      <c r="Z43" s="3"/>
      <c r="AA43" s="3"/>
    </row>
    <row r="44" spans="1:28" s="19" customFormat="1" ht="38.450000000000003" customHeight="1" x14ac:dyDescent="0.25">
      <c r="A44" s="3"/>
      <c r="B44" s="78"/>
      <c r="C44" s="156">
        <v>2</v>
      </c>
      <c r="D44" s="243" t="s">
        <v>198</v>
      </c>
      <c r="E44" s="243" t="s">
        <v>198</v>
      </c>
      <c r="F44" s="243" t="s">
        <v>198</v>
      </c>
      <c r="G44" s="243" t="s">
        <v>198</v>
      </c>
      <c r="H44" s="243" t="s">
        <v>198</v>
      </c>
      <c r="I44" s="243" t="s">
        <v>122</v>
      </c>
      <c r="J44" s="243" t="s">
        <v>122</v>
      </c>
      <c r="K44" s="161">
        <f t="shared" si="2"/>
        <v>1.0416666666666665</v>
      </c>
      <c r="L44" s="168">
        <f t="shared" ref="L44:L52" si="4">IF(IFERROR(VLOOKUP(D44,$E$23:$K$37,7,0),0)&gt;0,1,0)+IF(IFERROR(VLOOKUP(E44,$E$23:$K$37,7,0),0)&gt;0,1,0)+IF(IFERROR(VLOOKUP(F44,$E$23:$K$37,7,0),0)&gt;0,1,0)+IF(IFERROR(VLOOKUP(G44,$E$23:$K$37,7,0),0)&gt;0,1,0)+IF(IFERROR(VLOOKUP(H44,$E$23:$K$37,7,0),0)&gt;0,1,0)+IF(IFERROR(VLOOKUP(I44,$E$23:$K$37,7,0),0)&gt;0,1,0)+IF(IFERROR(VLOOKUP(J44,$E$23:$K$37,7,0),0)&gt;0,1,0)</f>
        <v>5</v>
      </c>
      <c r="M44" s="161">
        <f t="shared" ref="M44:M52" si="5">IF(K44&gt;0,K44/L44,0)</f>
        <v>0.20833333333333331</v>
      </c>
      <c r="N44" s="243">
        <v>26.1</v>
      </c>
      <c r="O44" s="150">
        <f t="shared" ref="O44:O52" si="6">N44*K44</f>
        <v>27.187499999999996</v>
      </c>
      <c r="P44" s="79"/>
      <c r="Q44"/>
      <c r="R44" s="3"/>
      <c r="S44" s="3"/>
      <c r="T44" s="215">
        <v>3</v>
      </c>
      <c r="U44" s="223">
        <f t="shared" si="3"/>
        <v>0.33333333333333331</v>
      </c>
      <c r="V44" s="224" t="s">
        <v>164</v>
      </c>
      <c r="W44" s="39"/>
      <c r="X44" s="39"/>
      <c r="Y44" s="39"/>
      <c r="AA44" s="39"/>
    </row>
    <row r="45" spans="1:28" s="19" customFormat="1" ht="25.9" customHeight="1" x14ac:dyDescent="0.25">
      <c r="A45" s="3"/>
      <c r="B45" s="78"/>
      <c r="C45" s="156">
        <v>3</v>
      </c>
      <c r="D45" s="243"/>
      <c r="E45" s="243"/>
      <c r="F45" s="243"/>
      <c r="G45" s="243"/>
      <c r="H45" s="243"/>
      <c r="I45" s="243"/>
      <c r="J45" s="243"/>
      <c r="K45" s="161">
        <f t="shared" si="2"/>
        <v>0</v>
      </c>
      <c r="L45" s="168">
        <f t="shared" si="4"/>
        <v>0</v>
      </c>
      <c r="M45" s="161">
        <f t="shared" si="5"/>
        <v>0</v>
      </c>
      <c r="N45" s="243"/>
      <c r="O45" s="150">
        <f>N45*K45</f>
        <v>0</v>
      </c>
      <c r="P45" s="79"/>
      <c r="Q45"/>
      <c r="R45" s="3"/>
      <c r="S45" s="3"/>
      <c r="T45" s="215">
        <v>2</v>
      </c>
      <c r="U45" s="223">
        <f t="shared" si="3"/>
        <v>0.5</v>
      </c>
      <c r="V45" s="224" t="s">
        <v>164</v>
      </c>
      <c r="W45" s="39"/>
      <c r="X45" s="39"/>
      <c r="Y45" s="39"/>
      <c r="Z45" s="39"/>
      <c r="AA45" s="39"/>
    </row>
    <row r="46" spans="1:28" s="19" customFormat="1" ht="28.15" customHeight="1" x14ac:dyDescent="0.25">
      <c r="A46" s="3"/>
      <c r="B46" s="78"/>
      <c r="C46" s="156">
        <v>4</v>
      </c>
      <c r="D46" s="243"/>
      <c r="E46" s="243"/>
      <c r="F46" s="243"/>
      <c r="G46" s="243"/>
      <c r="H46" s="243"/>
      <c r="I46" s="243"/>
      <c r="J46" s="243"/>
      <c r="K46" s="161">
        <f t="shared" si="2"/>
        <v>0</v>
      </c>
      <c r="L46" s="168">
        <f t="shared" si="4"/>
        <v>0</v>
      </c>
      <c r="M46" s="161">
        <f t="shared" si="5"/>
        <v>0</v>
      </c>
      <c r="N46" s="243"/>
      <c r="O46" s="150">
        <f t="shared" si="6"/>
        <v>0</v>
      </c>
      <c r="P46" s="79"/>
      <c r="Q46" s="62"/>
      <c r="R46" s="3"/>
      <c r="S46" s="3"/>
      <c r="T46" s="215">
        <v>1</v>
      </c>
      <c r="U46" s="223">
        <f t="shared" si="3"/>
        <v>1</v>
      </c>
      <c r="V46" s="224" t="s">
        <v>164</v>
      </c>
      <c r="W46" s="39"/>
      <c r="X46" s="39"/>
      <c r="Y46" s="39"/>
      <c r="Z46" s="39"/>
      <c r="AA46" s="39"/>
    </row>
    <row r="47" spans="1:28" s="19" customFormat="1" ht="30" customHeight="1" x14ac:dyDescent="0.25">
      <c r="A47" s="3"/>
      <c r="B47" s="78"/>
      <c r="C47" s="156">
        <v>5</v>
      </c>
      <c r="D47" s="243"/>
      <c r="E47" s="243"/>
      <c r="F47" s="243"/>
      <c r="G47" s="243"/>
      <c r="H47" s="243"/>
      <c r="I47" s="243"/>
      <c r="J47" s="243"/>
      <c r="K47" s="161">
        <f t="shared" si="2"/>
        <v>0</v>
      </c>
      <c r="L47" s="168">
        <f t="shared" si="4"/>
        <v>0</v>
      </c>
      <c r="M47" s="161">
        <f t="shared" si="5"/>
        <v>0</v>
      </c>
      <c r="N47" s="243"/>
      <c r="O47" s="150">
        <f t="shared" si="6"/>
        <v>0</v>
      </c>
      <c r="P47" s="79"/>
      <c r="Q47"/>
      <c r="R47" s="3"/>
      <c r="S47" s="3"/>
      <c r="T47" s="3"/>
      <c r="U47" s="3"/>
      <c r="V47" s="18"/>
      <c r="W47" s="39"/>
      <c r="X47" s="39"/>
      <c r="Y47" s="39"/>
      <c r="Z47" s="39"/>
      <c r="AA47" s="39"/>
    </row>
    <row r="48" spans="1:28" s="6" customFormat="1" ht="25.15" customHeight="1" x14ac:dyDescent="0.25">
      <c r="A48" s="3"/>
      <c r="B48" s="78"/>
      <c r="C48" s="156">
        <v>6</v>
      </c>
      <c r="D48" s="243"/>
      <c r="E48" s="243"/>
      <c r="F48" s="243"/>
      <c r="G48" s="243"/>
      <c r="H48" s="243"/>
      <c r="I48" s="243"/>
      <c r="J48" s="243"/>
      <c r="K48" s="161">
        <f t="shared" si="2"/>
        <v>0</v>
      </c>
      <c r="L48" s="168">
        <f t="shared" si="4"/>
        <v>0</v>
      </c>
      <c r="M48" s="161">
        <f t="shared" si="5"/>
        <v>0</v>
      </c>
      <c r="N48" s="243"/>
      <c r="O48" s="150">
        <f t="shared" si="6"/>
        <v>0</v>
      </c>
      <c r="P48" s="79"/>
      <c r="Q48"/>
      <c r="R48" s="3"/>
      <c r="S48" s="3"/>
      <c r="T48" s="3"/>
      <c r="U48" s="3"/>
      <c r="V48" s="18"/>
      <c r="W48" s="39"/>
      <c r="X48" s="39"/>
      <c r="Y48" s="39"/>
      <c r="Z48" s="39"/>
      <c r="AA48" s="39"/>
      <c r="AB48" s="19"/>
    </row>
    <row r="49" spans="1:27" s="40" customFormat="1" ht="25.15" customHeight="1" x14ac:dyDescent="0.25">
      <c r="A49" s="3"/>
      <c r="B49" s="78"/>
      <c r="C49" s="156">
        <v>7</v>
      </c>
      <c r="D49" s="243"/>
      <c r="E49" s="243"/>
      <c r="F49" s="243"/>
      <c r="G49" s="243"/>
      <c r="H49" s="243"/>
      <c r="I49" s="243"/>
      <c r="J49" s="243"/>
      <c r="K49" s="161">
        <f t="shared" si="2"/>
        <v>0</v>
      </c>
      <c r="L49" s="168">
        <f t="shared" si="4"/>
        <v>0</v>
      </c>
      <c r="M49" s="161">
        <f t="shared" si="5"/>
        <v>0</v>
      </c>
      <c r="N49" s="243"/>
      <c r="O49" s="150">
        <f t="shared" si="6"/>
        <v>0</v>
      </c>
      <c r="P49" s="79"/>
      <c r="Q49" s="92"/>
      <c r="R49" s="3"/>
      <c r="S49" s="3"/>
      <c r="T49" s="3"/>
      <c r="U49" s="3"/>
      <c r="V49" s="18"/>
      <c r="W49" s="5"/>
      <c r="X49" s="5"/>
      <c r="Y49" s="5"/>
      <c r="Z49" s="5"/>
      <c r="AA49" s="5"/>
    </row>
    <row r="50" spans="1:27" s="40" customFormat="1" ht="25.15" customHeight="1" x14ac:dyDescent="0.25">
      <c r="A50" s="3"/>
      <c r="B50" s="78"/>
      <c r="C50" s="156">
        <v>8</v>
      </c>
      <c r="D50" s="243"/>
      <c r="E50" s="243"/>
      <c r="F50" s="243"/>
      <c r="G50" s="243"/>
      <c r="H50" s="243"/>
      <c r="I50" s="243"/>
      <c r="J50" s="243"/>
      <c r="K50" s="161">
        <f t="shared" si="2"/>
        <v>0</v>
      </c>
      <c r="L50" s="168">
        <f t="shared" si="4"/>
        <v>0</v>
      </c>
      <c r="M50" s="161">
        <f t="shared" si="5"/>
        <v>0</v>
      </c>
      <c r="N50" s="243"/>
      <c r="O50" s="150">
        <f t="shared" si="6"/>
        <v>0</v>
      </c>
      <c r="P50" s="79"/>
      <c r="Q50" s="93"/>
      <c r="R50" s="3"/>
      <c r="S50" s="3"/>
      <c r="T50" s="3"/>
      <c r="U50" s="3"/>
      <c r="V50" s="18"/>
      <c r="W50" s="5"/>
      <c r="X50" s="5"/>
      <c r="Y50" s="5"/>
      <c r="Z50" s="5"/>
      <c r="AA50" s="5"/>
    </row>
    <row r="51" spans="1:27" s="40" customFormat="1" ht="25.15" customHeight="1" x14ac:dyDescent="0.25">
      <c r="A51" s="3"/>
      <c r="B51" s="78"/>
      <c r="C51" s="156">
        <v>9</v>
      </c>
      <c r="D51" s="243"/>
      <c r="E51" s="243"/>
      <c r="F51" s="243"/>
      <c r="G51" s="243"/>
      <c r="H51" s="243"/>
      <c r="I51" s="243"/>
      <c r="J51" s="243"/>
      <c r="K51" s="161">
        <f t="shared" si="2"/>
        <v>0</v>
      </c>
      <c r="L51" s="168">
        <f t="shared" si="4"/>
        <v>0</v>
      </c>
      <c r="M51" s="161">
        <f t="shared" si="5"/>
        <v>0</v>
      </c>
      <c r="N51" s="243"/>
      <c r="O51" s="150">
        <f t="shared" si="6"/>
        <v>0</v>
      </c>
      <c r="P51" s="79"/>
      <c r="Q51" s="93"/>
      <c r="R51" s="3"/>
      <c r="S51" s="3"/>
      <c r="T51" s="3"/>
      <c r="U51" s="3"/>
      <c r="V51" s="4"/>
      <c r="W51" s="3"/>
      <c r="X51" s="3"/>
      <c r="Y51" s="3"/>
      <c r="Z51"/>
      <c r="AA51" s="3"/>
    </row>
    <row r="52" spans="1:27" s="40" customFormat="1" ht="25.15" customHeight="1" x14ac:dyDescent="0.25">
      <c r="A52" s="3"/>
      <c r="B52" s="78"/>
      <c r="C52" s="149">
        <v>10</v>
      </c>
      <c r="D52" s="243"/>
      <c r="E52" s="243"/>
      <c r="F52" s="243"/>
      <c r="G52" s="243"/>
      <c r="H52" s="243"/>
      <c r="I52" s="243"/>
      <c r="J52" s="243"/>
      <c r="K52" s="161">
        <f t="shared" si="2"/>
        <v>0</v>
      </c>
      <c r="L52" s="168">
        <f t="shared" si="4"/>
        <v>0</v>
      </c>
      <c r="M52" s="161">
        <f t="shared" si="5"/>
        <v>0</v>
      </c>
      <c r="N52" s="243"/>
      <c r="O52" s="150">
        <f t="shared" si="6"/>
        <v>0</v>
      </c>
      <c r="P52" s="79"/>
      <c r="Q52" s="93"/>
      <c r="R52" s="3"/>
      <c r="S52" s="3"/>
      <c r="T52" s="3"/>
      <c r="U52" s="3"/>
      <c r="V52" s="4"/>
      <c r="W52" s="3"/>
      <c r="X52" s="3"/>
      <c r="Y52" s="3"/>
      <c r="Z52"/>
      <c r="AA52" s="3"/>
    </row>
    <row r="53" spans="1:27" s="40" customFormat="1" ht="25.15" customHeight="1" x14ac:dyDescent="0.25">
      <c r="A53" s="3"/>
      <c r="B53" s="78"/>
      <c r="C53" s="157"/>
      <c r="D53" s="157"/>
      <c r="E53" s="157"/>
      <c r="F53" s="157"/>
      <c r="G53" s="158"/>
      <c r="H53" s="158"/>
      <c r="I53" s="158"/>
      <c r="J53" s="158"/>
      <c r="K53" s="159"/>
      <c r="L53" s="174">
        <f>N43/($N$43+$N$44+$N$45+$N$46+$N$47+$N$48+$N$49+$N$50+$N$51+$N$52)*L43+N44/($N$43+$N$44+$N$45+$N$46+$N$47+$N$48+$N$49+$N$50+$N$51+$N$52)*L44+N45/($N$43+$N$44+$N$45+$N$46+$N$47+$N$48+$N$49+$N$50+$N$51+$N$52)*L45+N46/($N$43+$N$44+$N$45+$N$46+$N$47+$N$48+$N$49+$N$50+$N$51+$N$52)*L46+N47/($N$43+$N$44+$N$45+$N$46+$N$47+$N$48+$N$49+$N$50+$N$51+$N$52)*L47+N48/($N$43+$N$44+$N$45+$N$46+$N$47+$N$48+$N$49+$N$50+$N$51+$N$52)*L48+N49/($N$43+$N$44+$N$45+$N$46+$N$47+$N$48+$N$49+$N$50+$N$51+$N$52)*L49+N50/($N$43+$N$44+$N$45+$N$46+$N$47+$N$48+$N$49+$N$50+$N$51+$N$52)*L50+N51/($N$43+$N$44+$N$45+$N$46+$N$47+$N$48+$N$49+$N$50+$N$51+$N$52)*L51+N52/($N$43+$N$44+$N$45+$N$46+$N$47+$N$48+$N$49+$N$50+$N$51+$N$52)*L52</f>
        <v>5</v>
      </c>
      <c r="M53" s="175">
        <f>N43/($N$43+$N$44+$N$45+$N$46+$N$47+$N$48+$N$49+$N$50+$N$51+$N$52)*M43+N44/($N$43+$N$44+$N$45+$N$46+$N$47+$N$48+$N$49+$N$50+$N$51+$N$52)*M44+N45/($N$43+$N$44+$N$45+$N$46+$N$47+$N$48+$N$49+$N$50+$N$51+$N$52)*M45+N46/($N$43+$N$44+$N$45+$N$46+$N$47+$N$48+$N$49+$N$50+$N$51+$N$52)*M46+N47/($N$43+$N$44+$N$45+$N$46+$N$47+$N$48+$N$49+$N$50+$N$51+$N$52)*M47+N48/($N$43+$N$44+$N$45+$N$46+$N$47+$N$48+$N$49+$N$50+$N$51+$N$52)*M48+N49/($N$43+$N$44+$N$45+$N$46+$N$47+$N$48+$N$49+$N$50+$N$51+$N$52)*M49+N50/($N$43+$N$44+$N$45+$N$46+$N$47+$N$48+$N$49+$N$50+$N$51+$N$52)*M50+N51/($N$43+$N$44+$N$45+$N$46+$N$47+$N$48+$N$49+$N$50+$N$51+$N$52)*M51+N52/($N$43+$N$44+$N$45+$N$46+$N$47+$N$48+$N$49+$N$50+$N$51+$N$52)*M52</f>
        <v>0.29166666666666669</v>
      </c>
      <c r="N53" s="155">
        <f>SUM(N43:N52)</f>
        <v>52.2</v>
      </c>
      <c r="O53" s="163">
        <f>SUM(O43:O52)</f>
        <v>76.125</v>
      </c>
      <c r="P53" s="79"/>
      <c r="Q53" s="93"/>
      <c r="R53" s="3"/>
      <c r="S53" s="3"/>
      <c r="T53" s="3"/>
      <c r="U53" s="3"/>
      <c r="V53" s="4"/>
      <c r="W53" s="3"/>
      <c r="X53" s="3"/>
      <c r="Y53" s="3"/>
      <c r="Z53"/>
      <c r="AA53" s="3"/>
    </row>
    <row r="54" spans="1:27" s="40" customFormat="1" ht="25.15" customHeight="1" thickBot="1" x14ac:dyDescent="0.3">
      <c r="A54" s="3"/>
      <c r="B54" s="147"/>
      <c r="C54" s="74"/>
      <c r="D54" s="87"/>
      <c r="E54" s="87"/>
      <c r="F54" s="87"/>
      <c r="G54" s="88"/>
      <c r="H54" s="88"/>
      <c r="I54" s="88"/>
      <c r="J54" s="74"/>
      <c r="K54" s="74"/>
      <c r="L54" s="74"/>
      <c r="M54" s="74"/>
      <c r="N54" s="74"/>
      <c r="O54" s="167"/>
      <c r="P54" s="148"/>
      <c r="Q54" s="93"/>
      <c r="R54" s="3"/>
      <c r="S54" s="3"/>
      <c r="T54" s="3"/>
      <c r="U54" s="3"/>
      <c r="V54" s="4"/>
      <c r="W54" s="3"/>
      <c r="X54" s="3"/>
      <c r="Y54" s="3"/>
      <c r="Z54"/>
      <c r="AA54" s="3"/>
    </row>
    <row r="55" spans="1:27" s="40" customFormat="1" ht="25.15" customHeight="1" x14ac:dyDescent="0.25">
      <c r="A55" s="8"/>
      <c r="B55" s="8"/>
      <c r="C55" s="8"/>
      <c r="D55" s="8"/>
      <c r="E55" s="8"/>
      <c r="F55" s="8"/>
      <c r="G55" s="8"/>
      <c r="H55" s="8"/>
      <c r="I55" s="8"/>
      <c r="J55" s="8"/>
      <c r="K55" s="8"/>
      <c r="L55" s="8"/>
      <c r="M55" s="8"/>
      <c r="N55" s="8"/>
      <c r="O55" s="8"/>
      <c r="P55" s="8"/>
      <c r="Q55"/>
      <c r="R55" s="3"/>
      <c r="S55" s="3"/>
      <c r="T55" s="3"/>
      <c r="U55" s="3"/>
      <c r="V55" s="4"/>
      <c r="W55" s="3"/>
      <c r="X55" s="3"/>
      <c r="Y55" s="3"/>
      <c r="Z55"/>
      <c r="AA55" s="3"/>
    </row>
    <row r="56" spans="1:27" s="40" customFormat="1" ht="25.15" customHeight="1" x14ac:dyDescent="0.25">
      <c r="A56" s="3"/>
      <c r="B56" s="3"/>
      <c r="C56" s="3"/>
      <c r="D56" s="3"/>
      <c r="E56" s="3"/>
      <c r="F56" s="3"/>
      <c r="G56" s="3"/>
      <c r="H56" s="3"/>
      <c r="I56" s="3"/>
      <c r="J56" s="3"/>
      <c r="K56" s="3"/>
      <c r="L56" s="3"/>
      <c r="M56" s="3"/>
      <c r="N56" s="3"/>
      <c r="O56" s="3"/>
      <c r="P56" s="3"/>
      <c r="Q56"/>
      <c r="R56" s="3"/>
      <c r="S56" s="3"/>
      <c r="T56" s="3"/>
      <c r="U56" s="3"/>
      <c r="V56" s="4"/>
      <c r="W56" s="3"/>
      <c r="X56" s="3"/>
      <c r="Y56" s="3"/>
      <c r="Z56"/>
      <c r="AA56" s="3"/>
    </row>
    <row r="57" spans="1:27" s="40" customFormat="1" ht="25.15" customHeight="1" x14ac:dyDescent="0.25">
      <c r="A57" s="3"/>
      <c r="B57" s="3"/>
      <c r="C57" s="3"/>
      <c r="D57" s="3"/>
      <c r="E57" s="3"/>
      <c r="F57" s="3"/>
      <c r="G57" s="3"/>
      <c r="H57" s="3"/>
      <c r="I57" s="3"/>
      <c r="J57" s="3"/>
      <c r="K57" s="3"/>
      <c r="L57" s="3"/>
      <c r="M57" s="3"/>
      <c r="N57" s="3"/>
      <c r="O57" s="3"/>
      <c r="P57" s="3"/>
      <c r="Q57"/>
      <c r="R57" s="3"/>
      <c r="S57" s="3"/>
      <c r="T57" s="3"/>
      <c r="U57" s="3"/>
      <c r="V57" s="100"/>
      <c r="Z57" s="101"/>
    </row>
    <row r="58" spans="1:27" s="40" customFormat="1" ht="25.15" customHeight="1" x14ac:dyDescent="0.25">
      <c r="A58" s="3"/>
      <c r="B58" s="3"/>
      <c r="C58" s="3"/>
      <c r="D58" s="3"/>
      <c r="E58" s="3"/>
      <c r="F58" s="3"/>
      <c r="G58" s="3"/>
      <c r="H58" s="3"/>
      <c r="I58" s="3"/>
      <c r="J58" s="3"/>
      <c r="K58" s="3"/>
      <c r="L58" s="3"/>
      <c r="M58" s="3"/>
      <c r="N58" s="3"/>
      <c r="O58" s="3"/>
      <c r="P58" s="3"/>
      <c r="Q58"/>
      <c r="R58" s="3"/>
      <c r="S58" s="3"/>
      <c r="T58" s="3"/>
      <c r="U58" s="4"/>
      <c r="V58" s="100"/>
      <c r="Z58" s="101"/>
    </row>
    <row r="59" spans="1:27" s="40" customFormat="1" ht="25.15" customHeight="1" x14ac:dyDescent="0.25">
      <c r="A59" s="3"/>
      <c r="B59" s="3"/>
      <c r="C59" s="3"/>
      <c r="D59" s="3"/>
      <c r="E59" s="3"/>
      <c r="F59" s="3"/>
      <c r="G59" s="3"/>
      <c r="H59" s="3"/>
      <c r="I59" s="3"/>
      <c r="J59" s="3"/>
      <c r="K59" s="3"/>
      <c r="L59" s="3"/>
      <c r="M59" s="3"/>
      <c r="N59" s="3"/>
      <c r="O59" s="3"/>
      <c r="P59" s="3"/>
      <c r="Q59"/>
      <c r="R59" s="3"/>
      <c r="S59" s="3"/>
      <c r="T59" s="3"/>
      <c r="U59" s="3"/>
      <c r="V59" s="100"/>
      <c r="Z59" s="101"/>
    </row>
    <row r="60" spans="1:27" s="40" customFormat="1" ht="19.149999999999999" customHeight="1" x14ac:dyDescent="0.25">
      <c r="A60" s="3"/>
      <c r="B60" s="3"/>
      <c r="C60" s="3"/>
      <c r="D60" s="3"/>
      <c r="E60" s="3"/>
      <c r="F60" s="3"/>
      <c r="G60" s="3"/>
      <c r="H60" s="3"/>
      <c r="I60" s="3"/>
      <c r="J60" s="3"/>
      <c r="K60" s="3"/>
      <c r="L60" s="3"/>
      <c r="M60" s="3"/>
      <c r="N60" s="3"/>
      <c r="O60" s="3"/>
      <c r="P60" s="3"/>
      <c r="Q60"/>
      <c r="R60" s="3"/>
      <c r="S60" s="3"/>
      <c r="T60" s="3"/>
      <c r="U60" s="3"/>
      <c r="V60" s="100"/>
      <c r="Z60" s="101"/>
    </row>
    <row r="61" spans="1:27" s="40" customFormat="1" ht="33" customHeight="1" x14ac:dyDescent="0.25">
      <c r="A61"/>
      <c r="B61" s="3"/>
      <c r="C61" s="3"/>
      <c r="D61" s="3"/>
      <c r="E61" s="3"/>
      <c r="F61" s="3"/>
      <c r="G61" s="3"/>
      <c r="H61" s="3"/>
      <c r="I61" s="3"/>
      <c r="J61" s="3"/>
      <c r="K61" s="3"/>
      <c r="L61" s="3"/>
      <c r="M61" s="3"/>
      <c r="N61" s="3"/>
      <c r="O61" s="3"/>
      <c r="P61" s="3"/>
      <c r="Q61"/>
      <c r="R61" s="3"/>
      <c r="S61" s="3"/>
      <c r="T61" s="3"/>
      <c r="U61" s="3"/>
      <c r="V61" s="100"/>
      <c r="Z61" s="101"/>
    </row>
    <row r="62" spans="1:27" s="40" customFormat="1" ht="38.450000000000003" customHeight="1" x14ac:dyDescent="0.25">
      <c r="A62"/>
      <c r="B62" s="3"/>
      <c r="C62" s="3"/>
      <c r="D62" s="3"/>
      <c r="E62" s="3"/>
      <c r="F62" s="3"/>
      <c r="G62" s="3"/>
      <c r="H62" s="3"/>
      <c r="I62" s="3"/>
      <c r="J62" s="3"/>
      <c r="K62" s="3"/>
      <c r="L62" s="3"/>
      <c r="M62" s="3"/>
      <c r="N62" s="3"/>
      <c r="O62" s="3"/>
      <c r="P62" s="3"/>
      <c r="Q62"/>
      <c r="R62" s="3"/>
      <c r="S62" s="3"/>
      <c r="T62" s="3"/>
      <c r="U62" s="4"/>
      <c r="V62" s="100"/>
      <c r="Z62" s="101"/>
    </row>
    <row r="63" spans="1:27" s="40" customFormat="1" ht="38.450000000000003" customHeight="1" x14ac:dyDescent="0.25">
      <c r="A63"/>
      <c r="B63" s="3"/>
      <c r="C63" s="3"/>
      <c r="D63" s="3"/>
      <c r="E63" s="3"/>
      <c r="F63" s="3"/>
      <c r="G63" s="3"/>
      <c r="H63" s="3"/>
      <c r="I63" s="3"/>
      <c r="J63" s="3"/>
      <c r="K63" s="3"/>
      <c r="L63" s="3"/>
      <c r="M63" s="3"/>
      <c r="N63" s="3"/>
      <c r="O63" s="3"/>
      <c r="P63" s="3"/>
      <c r="Q63"/>
      <c r="R63" s="3"/>
      <c r="S63" s="3"/>
      <c r="T63" s="3"/>
      <c r="U63" s="4"/>
      <c r="V63" s="100"/>
      <c r="Z63" s="101"/>
    </row>
    <row r="64" spans="1:27" s="40" customFormat="1" ht="25.9" customHeight="1" x14ac:dyDescent="0.25">
      <c r="A64" s="3"/>
      <c r="B64" s="3"/>
      <c r="C64" s="3"/>
      <c r="D64" s="3"/>
      <c r="E64" s="3"/>
      <c r="F64" s="3"/>
      <c r="G64" s="3"/>
      <c r="H64" s="3"/>
      <c r="I64" s="3"/>
      <c r="J64" s="3"/>
      <c r="K64" s="3"/>
      <c r="L64" s="3"/>
      <c r="M64" s="3"/>
      <c r="N64" s="3"/>
      <c r="O64" s="3"/>
      <c r="P64" s="3"/>
      <c r="Q64"/>
      <c r="R64" s="3"/>
      <c r="S64" s="3"/>
      <c r="T64" s="3"/>
      <c r="U64" s="4"/>
      <c r="V64" s="100"/>
      <c r="Z64" s="101"/>
    </row>
    <row r="65" spans="1:27" s="40" customFormat="1" ht="28.15" customHeight="1" x14ac:dyDescent="0.25">
      <c r="A65" s="3"/>
      <c r="B65" s="3"/>
      <c r="C65" s="3"/>
      <c r="D65" s="3"/>
      <c r="E65" s="3"/>
      <c r="F65" s="3"/>
      <c r="G65" s="3"/>
      <c r="H65" s="3"/>
      <c r="I65" s="3"/>
      <c r="J65" s="3"/>
      <c r="K65" s="3"/>
      <c r="L65" s="3"/>
      <c r="M65" s="3"/>
      <c r="N65" s="3"/>
      <c r="O65" s="3"/>
      <c r="P65" s="3"/>
      <c r="Q65"/>
      <c r="R65" s="3"/>
      <c r="S65" s="3"/>
      <c r="T65" s="3"/>
      <c r="U65" s="4"/>
      <c r="V65" s="100"/>
      <c r="Z65" s="101"/>
    </row>
    <row r="66" spans="1:27" s="40" customFormat="1" ht="30" customHeight="1" x14ac:dyDescent="0.25">
      <c r="A66" s="3"/>
      <c r="B66" s="3"/>
      <c r="C66" s="3"/>
      <c r="D66" s="3"/>
      <c r="E66" s="3"/>
      <c r="F66" s="3"/>
      <c r="G66" s="3"/>
      <c r="H66" s="3"/>
      <c r="I66" s="3"/>
      <c r="J66" s="3"/>
      <c r="K66" s="3"/>
      <c r="L66" s="3"/>
      <c r="M66" s="3"/>
      <c r="N66" s="3"/>
      <c r="O66" s="3"/>
      <c r="P66" s="3"/>
      <c r="Q66"/>
      <c r="R66" s="3"/>
      <c r="S66" s="3"/>
      <c r="T66" s="3"/>
      <c r="U66" s="4"/>
      <c r="V66" s="100"/>
      <c r="Z66" s="101"/>
    </row>
    <row r="67" spans="1:27" s="40" customFormat="1" ht="25.15" customHeight="1" x14ac:dyDescent="0.25">
      <c r="A67" s="3"/>
      <c r="B67" s="3"/>
      <c r="C67" s="3"/>
      <c r="D67"/>
      <c r="E67"/>
      <c r="F67"/>
      <c r="G67"/>
      <c r="H67"/>
      <c r="I67"/>
      <c r="J67"/>
      <c r="K67"/>
      <c r="L67"/>
      <c r="M67"/>
      <c r="N67"/>
      <c r="O67"/>
      <c r="P67"/>
      <c r="Q67"/>
      <c r="R67" s="3"/>
      <c r="S67" s="3"/>
      <c r="T67" s="3"/>
      <c r="U67" s="4"/>
      <c r="V67" s="100"/>
      <c r="Z67" s="101"/>
    </row>
    <row r="68" spans="1:27" s="40" customFormat="1" ht="25.15" customHeight="1" x14ac:dyDescent="0.25">
      <c r="A68" s="3"/>
      <c r="B68" s="3"/>
      <c r="C68" s="3"/>
      <c r="D68" s="3"/>
      <c r="E68" s="3"/>
      <c r="F68" s="3"/>
      <c r="G68" s="3"/>
      <c r="H68" s="3"/>
      <c r="I68" s="3"/>
      <c r="J68" s="3"/>
      <c r="K68" s="3"/>
      <c r="L68" s="3"/>
      <c r="M68" s="3"/>
      <c r="N68" s="3"/>
      <c r="O68" s="3"/>
      <c r="P68" s="3"/>
      <c r="Q68"/>
      <c r="R68" s="3"/>
      <c r="S68" s="3"/>
      <c r="T68" s="3"/>
      <c r="U68" s="4"/>
      <c r="V68" s="100"/>
      <c r="Z68" s="101"/>
    </row>
    <row r="69" spans="1:27" s="40" customFormat="1" ht="25.15" customHeight="1" x14ac:dyDescent="0.25">
      <c r="A69" s="3"/>
      <c r="B69" s="3"/>
      <c r="C69" s="3"/>
      <c r="D69" s="3"/>
      <c r="E69" s="3"/>
      <c r="F69" s="3"/>
      <c r="G69" s="3"/>
      <c r="H69" s="3"/>
      <c r="I69" s="3"/>
      <c r="J69" s="3"/>
      <c r="K69" s="3"/>
      <c r="L69" s="3"/>
      <c r="M69" s="3"/>
      <c r="N69" s="3"/>
      <c r="O69" s="3"/>
      <c r="P69" s="3"/>
      <c r="Q69"/>
      <c r="R69" s="3"/>
      <c r="S69" s="3"/>
      <c r="T69" s="3"/>
      <c r="U69" s="4"/>
      <c r="V69" s="100"/>
      <c r="Z69" s="101"/>
    </row>
    <row r="70" spans="1:27" ht="25.15" customHeight="1" x14ac:dyDescent="0.25">
      <c r="Q70"/>
      <c r="V70" s="100"/>
      <c r="W70" s="40"/>
      <c r="X70" s="40"/>
      <c r="Y70" s="40"/>
      <c r="Z70" s="101"/>
      <c r="AA70" s="40"/>
    </row>
    <row r="71" spans="1:27" ht="25.15" customHeight="1" x14ac:dyDescent="0.25">
      <c r="Q71"/>
      <c r="V71" s="4"/>
      <c r="Z71"/>
    </row>
    <row r="72" spans="1:27" ht="25.15" customHeight="1" x14ac:dyDescent="0.25">
      <c r="Q72"/>
      <c r="V72" s="4"/>
      <c r="Z72"/>
    </row>
    <row r="73" spans="1:27" ht="25.15" customHeight="1" x14ac:dyDescent="0.25">
      <c r="Q73"/>
      <c r="V73" s="98"/>
      <c r="W73" s="8"/>
      <c r="X73" s="8"/>
      <c r="Y73" s="8"/>
      <c r="AA73" s="8"/>
    </row>
    <row r="74" spans="1:27" ht="25.15" customHeight="1" x14ac:dyDescent="0.25">
      <c r="Q74"/>
      <c r="V74" s="99"/>
      <c r="W74" s="19"/>
      <c r="X74" s="19"/>
      <c r="Y74" s="19"/>
      <c r="Z74" s="19"/>
      <c r="AA74" s="19"/>
    </row>
    <row r="75" spans="1:27" ht="25.15" customHeight="1" x14ac:dyDescent="0.25">
      <c r="Q75"/>
      <c r="V75" s="99"/>
      <c r="W75" s="19"/>
      <c r="X75" s="19"/>
      <c r="Y75" s="19"/>
      <c r="Z75" s="19"/>
      <c r="AA75" s="19"/>
    </row>
    <row r="76" spans="1:27" ht="19.149999999999999" customHeight="1" x14ac:dyDescent="0.25">
      <c r="Q76"/>
      <c r="V76" s="99"/>
      <c r="W76" s="19"/>
      <c r="X76" s="19"/>
      <c r="Y76" s="19"/>
      <c r="Z76" s="19"/>
      <c r="AA76" s="19"/>
    </row>
    <row r="77" spans="1:27" ht="33" customHeight="1" x14ac:dyDescent="0.25">
      <c r="Q77"/>
      <c r="V77" s="18"/>
      <c r="W77" s="39"/>
      <c r="X77" s="39"/>
      <c r="Y77" s="39"/>
      <c r="Z77" s="19"/>
      <c r="AA77" s="39"/>
    </row>
    <row r="78" spans="1:27" ht="38.450000000000003" customHeight="1" x14ac:dyDescent="0.25">
      <c r="Q78"/>
      <c r="V78" s="18"/>
      <c r="W78" s="39"/>
      <c r="X78" s="39"/>
      <c r="Y78" s="39"/>
      <c r="Z78" s="39"/>
      <c r="AA78" s="39"/>
    </row>
    <row r="79" spans="1:27" s="19" customFormat="1" ht="38.450000000000003" customHeight="1" x14ac:dyDescent="0.25">
      <c r="A79" s="3"/>
      <c r="B79" s="3"/>
      <c r="C79" s="3"/>
      <c r="D79" s="3"/>
      <c r="E79" s="3"/>
      <c r="F79" s="3"/>
      <c r="G79" s="3"/>
      <c r="H79" s="3"/>
      <c r="I79" s="3"/>
      <c r="J79" s="3"/>
      <c r="K79" s="3"/>
      <c r="L79" s="3"/>
      <c r="M79" s="3"/>
      <c r="N79" s="3"/>
      <c r="O79" s="3"/>
      <c r="P79" s="3"/>
      <c r="Q79"/>
      <c r="R79" s="3"/>
      <c r="S79" s="3"/>
      <c r="T79" s="3"/>
      <c r="U79" s="4"/>
      <c r="V79" s="18"/>
      <c r="W79" s="5"/>
      <c r="X79" s="5"/>
      <c r="Y79" s="5"/>
      <c r="Z79" s="5"/>
      <c r="AA79" s="5"/>
    </row>
    <row r="80" spans="1:27" s="19" customFormat="1" ht="25.9" customHeight="1" x14ac:dyDescent="0.25">
      <c r="A80" s="3"/>
      <c r="B80" s="3"/>
      <c r="C80" s="3"/>
      <c r="D80" s="3"/>
      <c r="E80" s="3"/>
      <c r="F80" s="3"/>
      <c r="G80" s="3"/>
      <c r="H80" s="3"/>
      <c r="I80" s="3"/>
      <c r="J80" s="3"/>
      <c r="K80" s="3"/>
      <c r="L80" s="3"/>
      <c r="M80" s="3"/>
      <c r="N80" s="3"/>
      <c r="O80" s="3"/>
      <c r="P80" s="3"/>
      <c r="Q80"/>
      <c r="R80" s="3"/>
      <c r="S80" s="3"/>
      <c r="T80" s="3"/>
      <c r="U80" s="4"/>
      <c r="V80" s="18"/>
      <c r="W80" s="5"/>
      <c r="X80" s="5"/>
      <c r="Y80" s="5"/>
      <c r="Z80" s="5"/>
      <c r="AA80" s="5"/>
    </row>
    <row r="81" spans="1:27" s="19" customFormat="1" ht="41.45" customHeight="1" x14ac:dyDescent="0.25">
      <c r="A81" s="3"/>
      <c r="B81" s="3"/>
      <c r="C81" s="3"/>
      <c r="D81" s="3"/>
      <c r="E81" s="3"/>
      <c r="F81" s="3"/>
      <c r="G81" s="3"/>
      <c r="H81" s="3"/>
      <c r="I81" s="3"/>
      <c r="J81" s="3"/>
      <c r="K81" s="3"/>
      <c r="L81" s="3"/>
      <c r="M81" s="3"/>
      <c r="N81" s="3"/>
      <c r="O81" s="3"/>
      <c r="P81" s="3"/>
      <c r="Q81"/>
      <c r="R81" s="3"/>
      <c r="S81" s="3"/>
      <c r="T81" s="3"/>
      <c r="U81" s="4"/>
      <c r="V81" s="4"/>
      <c r="W81" s="3"/>
      <c r="X81" s="3"/>
      <c r="Y81" s="3"/>
      <c r="Z81"/>
      <c r="AA81" s="3"/>
    </row>
    <row r="82" spans="1:27" s="19" customFormat="1" ht="31.15" customHeight="1" x14ac:dyDescent="0.25">
      <c r="A82" s="3"/>
      <c r="B82" s="3"/>
      <c r="C82" s="3"/>
      <c r="D82" s="3"/>
      <c r="E82" s="3"/>
      <c r="F82" s="3"/>
      <c r="G82" s="3"/>
      <c r="H82" s="3"/>
      <c r="I82" s="3"/>
      <c r="J82" s="3"/>
      <c r="K82" s="3"/>
      <c r="L82" s="3"/>
      <c r="M82" s="3"/>
      <c r="N82" s="3"/>
      <c r="O82" s="3"/>
      <c r="P82" s="3"/>
      <c r="Q82"/>
      <c r="R82" s="3"/>
      <c r="S82" s="3"/>
      <c r="T82" s="3"/>
      <c r="U82" s="4"/>
      <c r="V82" s="4"/>
      <c r="W82" s="3"/>
      <c r="X82" s="3"/>
      <c r="Y82" s="3"/>
      <c r="Z82" s="3"/>
      <c r="AA82" s="3"/>
    </row>
    <row r="83" spans="1:27" s="19" customFormat="1" ht="45.75" customHeight="1" x14ac:dyDescent="0.25">
      <c r="A83" s="3"/>
      <c r="B83" s="3"/>
      <c r="C83" s="3"/>
      <c r="D83" s="3"/>
      <c r="E83" s="3"/>
      <c r="F83" s="3"/>
      <c r="G83" s="3"/>
      <c r="H83" s="3"/>
      <c r="I83" s="3"/>
      <c r="J83" s="3"/>
      <c r="K83" s="3"/>
      <c r="L83" s="3"/>
      <c r="M83" s="3"/>
      <c r="N83" s="3"/>
      <c r="O83" s="3"/>
      <c r="P83" s="3"/>
      <c r="Q83" s="5"/>
      <c r="R83" s="3"/>
      <c r="S83" s="3"/>
      <c r="T83" s="3"/>
      <c r="U83" s="4"/>
      <c r="V83" s="4"/>
      <c r="W83" s="3"/>
      <c r="X83" s="3"/>
      <c r="Y83" s="3"/>
      <c r="Z83" s="3"/>
      <c r="AA83" s="3"/>
    </row>
    <row r="84" spans="1:27" ht="24.75" customHeight="1" x14ac:dyDescent="0.25">
      <c r="Q84"/>
      <c r="V84" s="4"/>
    </row>
    <row r="85" spans="1:27" ht="66.75" customHeight="1" x14ac:dyDescent="0.25">
      <c r="Q85"/>
      <c r="V85" s="4"/>
      <c r="Z85"/>
    </row>
    <row r="86" spans="1:27" ht="30.75" customHeight="1" x14ac:dyDescent="0.25">
      <c r="Q86"/>
      <c r="V86" s="4"/>
    </row>
    <row r="87" spans="1:27" ht="39.75" customHeight="1" x14ac:dyDescent="0.25">
      <c r="V87" s="4"/>
    </row>
    <row r="88" spans="1:27" ht="39.75" customHeight="1" x14ac:dyDescent="0.25">
      <c r="V88" s="4"/>
    </row>
    <row r="89" spans="1:27" ht="39.75" customHeight="1" x14ac:dyDescent="0.25">
      <c r="V89" s="4"/>
    </row>
    <row r="90" spans="1:27" ht="45" customHeight="1" x14ac:dyDescent="0.25">
      <c r="V90" s="4"/>
    </row>
    <row r="91" spans="1:27" ht="52.5" customHeight="1" x14ac:dyDescent="0.25">
      <c r="V91" s="4"/>
    </row>
    <row r="92" spans="1:27" ht="33.75" customHeight="1" x14ac:dyDescent="0.25">
      <c r="V92" s="4"/>
    </row>
    <row r="93" spans="1:27" ht="33" customHeight="1" x14ac:dyDescent="0.25"/>
    <row r="94" spans="1:27" x14ac:dyDescent="0.25">
      <c r="V94" s="4"/>
    </row>
    <row r="95" spans="1:27" ht="25.5" customHeight="1" x14ac:dyDescent="0.25">
      <c r="V95" s="4"/>
    </row>
    <row r="96" spans="1:27" ht="18.75" customHeight="1" x14ac:dyDescent="0.25">
      <c r="V96" s="4"/>
    </row>
    <row r="97" spans="1:27" ht="30.75" customHeight="1" x14ac:dyDescent="0.25"/>
    <row r="98" spans="1:27" ht="13.5" customHeight="1" x14ac:dyDescent="0.25"/>
    <row r="99" spans="1:27" ht="33.75" customHeight="1" x14ac:dyDescent="0.25"/>
    <row r="100" spans="1:27" ht="6.75" customHeight="1" x14ac:dyDescent="0.25"/>
    <row r="101" spans="1:27" ht="15.75" customHeight="1" x14ac:dyDescent="0.25"/>
    <row r="102" spans="1:27" ht="9.75" customHeight="1" x14ac:dyDescent="0.25"/>
    <row r="103" spans="1:27" ht="28.5" customHeight="1" x14ac:dyDescent="0.25"/>
    <row r="104" spans="1:27" ht="28.5" customHeight="1" x14ac:dyDescent="0.25"/>
    <row r="105" spans="1:27" ht="46.5" customHeight="1" x14ac:dyDescent="0.25"/>
    <row r="106" spans="1:27" s="8" customFormat="1" ht="14.25" customHeight="1" x14ac:dyDescent="0.25">
      <c r="A106" s="3"/>
      <c r="B106" s="3"/>
      <c r="C106" s="3"/>
      <c r="D106" s="3"/>
      <c r="E106" s="3"/>
      <c r="F106" s="3"/>
      <c r="G106" s="3"/>
      <c r="H106" s="3"/>
      <c r="I106" s="3"/>
      <c r="J106" s="3"/>
      <c r="K106" s="3"/>
      <c r="L106" s="3"/>
      <c r="M106" s="3"/>
      <c r="N106" s="3"/>
      <c r="O106" s="3"/>
      <c r="P106" s="3"/>
      <c r="Q106" s="3"/>
      <c r="R106" s="3"/>
      <c r="S106" s="3"/>
      <c r="T106" s="3"/>
      <c r="U106" s="4"/>
      <c r="V106" s="3"/>
      <c r="W106" s="3"/>
      <c r="X106" s="3"/>
      <c r="Y106" s="3"/>
      <c r="Z106" s="3"/>
      <c r="AA106" s="3"/>
    </row>
    <row r="107" spans="1:27" ht="32.25" customHeight="1" x14ac:dyDescent="0.25"/>
    <row r="108" spans="1:27" ht="14.25" customHeight="1" x14ac:dyDescent="0.25"/>
    <row r="109" spans="1:27" ht="30" customHeight="1" x14ac:dyDescent="0.25"/>
    <row r="110" spans="1:27" ht="33" customHeight="1" x14ac:dyDescent="0.25"/>
    <row r="111" spans="1:27" ht="16.5" customHeight="1" x14ac:dyDescent="0.25"/>
    <row r="112" spans="1:27" customFormat="1" ht="16.5" customHeight="1" x14ac:dyDescent="0.25">
      <c r="A112" s="3"/>
      <c r="B112" s="3"/>
      <c r="C112" s="3"/>
      <c r="D112" s="3"/>
      <c r="E112" s="3"/>
      <c r="F112" s="3"/>
      <c r="G112" s="3"/>
      <c r="H112" s="3"/>
      <c r="I112" s="3"/>
      <c r="J112" s="3"/>
      <c r="K112" s="3"/>
      <c r="L112" s="3"/>
      <c r="M112" s="3"/>
      <c r="N112" s="3"/>
      <c r="O112" s="3"/>
      <c r="P112" s="3"/>
      <c r="Q112" s="3"/>
      <c r="R112" s="3"/>
      <c r="S112" s="3"/>
      <c r="T112" s="3"/>
      <c r="U112" s="4"/>
      <c r="V112" s="3"/>
      <c r="W112" s="3"/>
      <c r="X112" s="3"/>
      <c r="Y112" s="3"/>
      <c r="Z112" s="3"/>
      <c r="AA112" s="3"/>
    </row>
    <row r="113" spans="1:27" customFormat="1" ht="16.5" customHeight="1" x14ac:dyDescent="0.25">
      <c r="A113" s="3"/>
      <c r="B113" s="3"/>
      <c r="C113" s="3"/>
      <c r="D113" s="3"/>
      <c r="E113" s="3"/>
      <c r="F113" s="3"/>
      <c r="G113" s="3"/>
      <c r="H113" s="3"/>
      <c r="I113" s="3"/>
      <c r="J113" s="3"/>
      <c r="K113" s="3"/>
      <c r="L113" s="3"/>
      <c r="M113" s="3"/>
      <c r="N113" s="3"/>
      <c r="O113" s="3"/>
      <c r="P113" s="3"/>
      <c r="Q113" s="3"/>
      <c r="R113" s="3"/>
      <c r="S113" s="3"/>
      <c r="T113" s="3"/>
      <c r="U113" s="4"/>
      <c r="V113" s="3"/>
      <c r="W113" s="3"/>
      <c r="X113" s="3"/>
      <c r="Y113" s="3"/>
      <c r="Z113" s="3"/>
      <c r="AA113" s="3"/>
    </row>
    <row r="114" spans="1:27" customFormat="1" ht="32.25" customHeight="1" x14ac:dyDescent="0.25">
      <c r="A114" s="3"/>
      <c r="B114" s="3"/>
      <c r="C114" s="3"/>
      <c r="D114" s="3"/>
      <c r="E114" s="3"/>
      <c r="F114" s="3"/>
      <c r="G114" s="3"/>
      <c r="H114" s="3"/>
      <c r="I114" s="3"/>
      <c r="J114" s="3"/>
      <c r="K114" s="3"/>
      <c r="L114" s="3"/>
      <c r="M114" s="3"/>
      <c r="N114" s="3"/>
      <c r="O114" s="3"/>
      <c r="P114" s="3"/>
      <c r="Q114" s="3"/>
      <c r="R114" s="3"/>
      <c r="S114" s="3"/>
      <c r="T114" s="3"/>
      <c r="U114" s="4"/>
      <c r="V114" s="3"/>
      <c r="W114" s="3"/>
      <c r="X114" s="3"/>
      <c r="Y114" s="3"/>
      <c r="Z114" s="3"/>
      <c r="AA114" s="3"/>
    </row>
    <row r="115" spans="1:27" ht="14.25" customHeight="1" x14ac:dyDescent="0.25"/>
    <row r="116" spans="1:27" ht="32.25" customHeight="1" x14ac:dyDescent="0.25"/>
    <row r="117" spans="1:27" ht="9.75" customHeight="1" x14ac:dyDescent="0.25"/>
    <row r="118" spans="1:27" ht="15" customHeight="1" x14ac:dyDescent="0.25"/>
    <row r="119" spans="1:27" ht="15.75" customHeight="1" x14ac:dyDescent="0.25"/>
    <row r="120" spans="1:27" ht="11.25" customHeight="1" x14ac:dyDescent="0.25"/>
    <row r="121" spans="1:27" ht="59.25" customHeight="1" x14ac:dyDescent="0.25"/>
    <row r="122" spans="1:27" ht="9.75" customHeight="1" x14ac:dyDescent="0.25"/>
    <row r="123" spans="1:27" ht="9" customHeight="1" x14ac:dyDescent="0.25"/>
    <row r="124" spans="1:27" ht="46.5" customHeight="1" x14ac:dyDescent="0.25"/>
    <row r="127" spans="1:27" ht="15" customHeight="1" x14ac:dyDescent="0.25"/>
    <row r="138" ht="30" customHeight="1" x14ac:dyDescent="0.25"/>
  </sheetData>
  <sheetProtection algorithmName="SHA-512" hashValue="C6ZsrN7mpu6GDYuthSL1mHl/a3cGFy/LsOnDSSI9FhaCXVs/x/k4xeYZSnzyUh/d8kIZ+4TO4YFj/2S4VtBp8A==" saltValue="BeOeMnTn7kc4EWn69XhMZQ==" spinCount="100000" sheet="1" scenarios="1" formatCells="0" formatColumns="0" formatRows="0"/>
  <mergeCells count="54">
    <mergeCell ref="T6:U6"/>
    <mergeCell ref="B21:P21"/>
    <mergeCell ref="R32:V33"/>
    <mergeCell ref="Y5:Z5"/>
    <mergeCell ref="Y7:Z7"/>
    <mergeCell ref="Y11:Z11"/>
    <mergeCell ref="Y13:Z13"/>
    <mergeCell ref="H13:J13"/>
    <mergeCell ref="E15:K15"/>
    <mergeCell ref="E9:E11"/>
    <mergeCell ref="H12:J12"/>
    <mergeCell ref="H9:K9"/>
    <mergeCell ref="H10:J10"/>
    <mergeCell ref="H11:J11"/>
    <mergeCell ref="B40:P40"/>
    <mergeCell ref="E18:G18"/>
    <mergeCell ref="H14:J14"/>
    <mergeCell ref="E16:G16"/>
    <mergeCell ref="S26:W26"/>
    <mergeCell ref="R25:V25"/>
    <mergeCell ref="T40:T41"/>
    <mergeCell ref="U40:U41"/>
    <mergeCell ref="X35:AA36"/>
    <mergeCell ref="Y3:Z4"/>
    <mergeCell ref="T3:X4"/>
    <mergeCell ref="W10:X10"/>
    <mergeCell ref="Y10:Z10"/>
    <mergeCell ref="T10:U10"/>
    <mergeCell ref="Y8:Z8"/>
    <mergeCell ref="T14:V14"/>
    <mergeCell ref="T8:U8"/>
    <mergeCell ref="R30:V30"/>
    <mergeCell ref="R27:V28"/>
    <mergeCell ref="R23:V24"/>
    <mergeCell ref="Y9:Z9"/>
    <mergeCell ref="AA29:AA31"/>
    <mergeCell ref="Y6:Z6"/>
    <mergeCell ref="W6:X6"/>
    <mergeCell ref="E4:F4"/>
    <mergeCell ref="R1:AA1"/>
    <mergeCell ref="R20:V20"/>
    <mergeCell ref="R21:V21"/>
    <mergeCell ref="R17:AA18"/>
    <mergeCell ref="T12:U12"/>
    <mergeCell ref="W12:X12"/>
    <mergeCell ref="Y12:Z12"/>
    <mergeCell ref="V15:AA15"/>
    <mergeCell ref="W8:X8"/>
    <mergeCell ref="Y14:Z14"/>
    <mergeCell ref="B1:P1"/>
    <mergeCell ref="B7:P7"/>
    <mergeCell ref="I3:J3"/>
    <mergeCell ref="I4:J4"/>
    <mergeCell ref="F9:F11"/>
  </mergeCells>
  <phoneticPr fontId="12" type="noConversion"/>
  <conditionalFormatting sqref="W14">
    <cfRule type="cellIs" dxfId="33" priority="7" operator="greaterThan">
      <formula>$J$18*24</formula>
    </cfRule>
  </conditionalFormatting>
  <pageMargins left="0.25" right="0.25" top="0.75" bottom="0.75" header="0.3" footer="0.3"/>
  <pageSetup paperSize="9" scale="44" fitToHeight="0" orientation="landscape" r:id="rId1"/>
  <rowBreaks count="3" manualBreakCount="3">
    <brk id="38" max="27" man="1"/>
    <brk id="57" max="26" man="1"/>
    <brk id="117"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1" id="{FB829683-9DF8-442D-BDA9-6CD8309C3B7D}">
            <xm:f>$T$6&lt;&gt;PARAMETRES!#REF!</xm:f>
            <x14:dxf>
              <fill>
                <patternFill patternType="lightDown">
                  <bgColor theme="2"/>
                </patternFill>
              </fill>
            </x14:dxf>
          </x14:cfRule>
          <xm:sqref>V12</xm:sqref>
        </x14:conditionalFormatting>
        <x14:conditionalFormatting xmlns:xm="http://schemas.microsoft.com/office/excel/2006/main">
          <x14:cfRule type="expression" priority="486" id="{B4B25CA8-8A85-4821-9759-92088438716D}">
            <xm:f>$T$6&lt;&gt;PARAMETRES!#REF!</xm:f>
            <x14:dxf>
              <fill>
                <patternFill patternType="lightDown">
                  <bgColor theme="2"/>
                </patternFill>
              </fill>
            </x14:dxf>
          </x14:cfRule>
          <xm:sqref>V6:Z6 V8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E2EA3-48CA-4199-8BBD-9ADE68BBBF2C}">
  <sheetPr>
    <tabColor rgb="FF7030A0"/>
    <pageSetUpPr fitToPage="1"/>
  </sheetPr>
  <dimension ref="B1:BL66"/>
  <sheetViews>
    <sheetView showGridLines="0" zoomScale="85" zoomScaleNormal="85" zoomScaleSheetLayoutView="70" workbookViewId="0"/>
  </sheetViews>
  <sheetFormatPr baseColWidth="10" defaultColWidth="11.42578125" defaultRowHeight="15" x14ac:dyDescent="0.25"/>
  <cols>
    <col min="1" max="1" width="4.140625" customWidth="1"/>
    <col min="2" max="2" width="8.5703125" style="12" customWidth="1"/>
    <col min="3" max="3" width="10.28515625" style="13" customWidth="1"/>
    <col min="4" max="4" width="3.140625" style="16" customWidth="1"/>
    <col min="5" max="5" width="5.140625" style="14" customWidth="1"/>
    <col min="6" max="6" width="6.140625" style="12" customWidth="1"/>
    <col min="7" max="7" width="8.5703125" style="13" customWidth="1"/>
    <col min="8" max="8" width="10.28515625" style="13" customWidth="1"/>
    <col min="9" max="9" width="3.140625" style="16" customWidth="1"/>
    <col min="10" max="10" width="5.140625" style="15" customWidth="1"/>
    <col min="11" max="11" width="6.140625" style="15" customWidth="1"/>
    <col min="12" max="12" width="8.5703125" style="13" customWidth="1"/>
    <col min="13" max="13" width="10.28515625" style="13" customWidth="1"/>
    <col min="14" max="14" width="3.140625" style="16" customWidth="1"/>
    <col min="15" max="15" width="5.140625" style="15" customWidth="1"/>
    <col min="16" max="16" width="6.140625" style="15" customWidth="1"/>
    <col min="17" max="17" width="8.5703125" style="13" customWidth="1"/>
    <col min="18" max="18" width="10.28515625" style="13" customWidth="1"/>
    <col min="19" max="19" width="3.140625" style="16" customWidth="1"/>
    <col min="20" max="20" width="5.140625" style="15" customWidth="1"/>
    <col min="21" max="21" width="6.140625" style="15" customWidth="1"/>
    <col min="22" max="22" width="8.5703125" style="13" customWidth="1"/>
    <col min="23" max="23" width="10.28515625" style="13" customWidth="1"/>
    <col min="24" max="24" width="3.140625" style="16" customWidth="1"/>
    <col min="25" max="25" width="5.140625" style="15" customWidth="1"/>
    <col min="26" max="26" width="6.140625" style="15" customWidth="1"/>
    <col min="27" max="27" width="8.5703125" style="13" customWidth="1"/>
    <col min="28" max="28" width="10.28515625" style="13" customWidth="1"/>
    <col min="29" max="29" width="3.140625" style="16" customWidth="1"/>
    <col min="30" max="30" width="5.140625" style="15" customWidth="1"/>
    <col min="31" max="31" width="6.140625" style="15" customWidth="1"/>
    <col min="32" max="32" width="8.5703125" style="13" customWidth="1"/>
    <col min="33" max="33" width="10.28515625" style="13" customWidth="1"/>
    <col min="34" max="34" width="3.140625" style="16" customWidth="1"/>
    <col min="35" max="35" width="5.140625" style="15" customWidth="1"/>
    <col min="36" max="36" width="6.140625" style="15" customWidth="1"/>
    <col min="37" max="37" width="8.5703125" style="13" customWidth="1"/>
    <col min="38" max="38" width="10.28515625" style="13" customWidth="1"/>
    <col min="39" max="39" width="3.140625" style="16" customWidth="1"/>
    <col min="40" max="40" width="5.140625" style="15" customWidth="1"/>
    <col min="41" max="41" width="6.140625" style="15" customWidth="1"/>
    <col min="42" max="42" width="8.5703125" style="13" customWidth="1"/>
    <col min="43" max="43" width="10.28515625" style="13" customWidth="1"/>
    <col min="44" max="44" width="3.140625" style="16" customWidth="1"/>
    <col min="45" max="45" width="5.140625" style="15" customWidth="1"/>
    <col min="46" max="46" width="6.140625" style="15" customWidth="1"/>
    <col min="47" max="47" width="8.5703125" style="13" customWidth="1"/>
    <col min="48" max="48" width="10.28515625" style="13" customWidth="1"/>
    <col min="49" max="49" width="3.140625" style="16" customWidth="1"/>
    <col min="50" max="50" width="5.140625" style="15" customWidth="1"/>
    <col min="51" max="51" width="6.140625" style="15" customWidth="1"/>
    <col min="52" max="52" width="8.5703125" style="13" customWidth="1"/>
    <col min="53" max="53" width="10.28515625" style="13" customWidth="1"/>
    <col min="54" max="54" width="3.140625" style="16" customWidth="1"/>
    <col min="55" max="55" width="5.140625" style="15" customWidth="1"/>
    <col min="56" max="56" width="6.140625" style="15" customWidth="1"/>
    <col min="57" max="57" width="8.5703125" style="13" customWidth="1"/>
    <col min="58" max="58" width="10.28515625" style="13" customWidth="1"/>
    <col min="59" max="59" width="3.140625" style="16" customWidth="1"/>
    <col min="60" max="60" width="5.140625" style="15" customWidth="1"/>
    <col min="61" max="61" width="7.42578125" style="15" customWidth="1"/>
    <col min="62" max="62" width="11.42578125" customWidth="1"/>
    <col min="63" max="63" width="4" hidden="1" customWidth="1"/>
    <col min="64" max="64" width="12.5703125" customWidth="1"/>
    <col min="65" max="65" width="4.140625" customWidth="1"/>
    <col min="66" max="66" width="11.42578125" bestFit="1" customWidth="1"/>
  </cols>
  <sheetData>
    <row r="1" spans="2:51" ht="30.75" customHeight="1" x14ac:dyDescent="0.25">
      <c r="V1" s="459" t="s">
        <v>183</v>
      </c>
      <c r="W1" s="459"/>
      <c r="X1" s="459"/>
      <c r="Y1" s="459"/>
      <c r="Z1" s="459"/>
      <c r="AA1" s="459"/>
      <c r="AB1" s="459"/>
      <c r="AC1" s="459"/>
      <c r="AD1" s="459"/>
      <c r="AE1" s="459"/>
      <c r="AF1" s="459"/>
      <c r="AG1" s="439">
        <v>2025</v>
      </c>
      <c r="AH1" s="439"/>
      <c r="AI1" s="439"/>
      <c r="AJ1" s="439"/>
      <c r="AK1" s="439"/>
      <c r="AL1" s="26"/>
      <c r="AM1" s="43"/>
    </row>
    <row r="2" spans="2:51" ht="15" customHeight="1" x14ac:dyDescent="0.25">
      <c r="B2" s="438" t="s">
        <v>7</v>
      </c>
      <c r="C2" s="438"/>
      <c r="D2" s="42"/>
      <c r="E2" s="433"/>
      <c r="F2" s="433"/>
      <c r="G2" s="433"/>
      <c r="V2" s="459"/>
      <c r="W2" s="459"/>
      <c r="X2" s="459"/>
      <c r="Y2" s="459"/>
      <c r="Z2" s="459"/>
      <c r="AA2" s="459"/>
      <c r="AB2" s="459"/>
      <c r="AC2" s="459"/>
      <c r="AD2" s="459"/>
      <c r="AE2" s="459"/>
      <c r="AF2" s="459"/>
      <c r="AG2" s="439"/>
      <c r="AH2" s="439"/>
      <c r="AI2" s="439"/>
      <c r="AJ2" s="439"/>
      <c r="AK2" s="439"/>
    </row>
    <row r="3" spans="2:51" ht="15" customHeight="1" x14ac:dyDescent="0.25">
      <c r="B3" s="438" t="s">
        <v>8</v>
      </c>
      <c r="C3" s="438"/>
      <c r="D3" s="42"/>
      <c r="E3" s="433"/>
      <c r="F3" s="433"/>
      <c r="G3" s="433"/>
    </row>
    <row r="4" spans="2:51" ht="15" customHeight="1" x14ac:dyDescent="0.25">
      <c r="B4" s="438" t="s">
        <v>9</v>
      </c>
      <c r="C4" s="438"/>
      <c r="D4" s="42"/>
      <c r="E4" s="433"/>
      <c r="F4" s="433"/>
      <c r="G4" s="433"/>
      <c r="AP4" s="468"/>
      <c r="AQ4" s="468"/>
      <c r="AR4" s="468"/>
      <c r="AS4" s="468"/>
      <c r="AT4" s="468"/>
      <c r="AU4" s="468"/>
      <c r="AV4" s="468"/>
      <c r="AX4" s="14"/>
      <c r="AY4" s="14"/>
    </row>
    <row r="5" spans="2:51" ht="15.75" thickBot="1" x14ac:dyDescent="0.3">
      <c r="B5" s="26"/>
      <c r="C5" s="27"/>
      <c r="D5" s="43"/>
      <c r="E5" s="28"/>
      <c r="AP5" s="468"/>
      <c r="AQ5" s="468"/>
      <c r="AR5" s="468"/>
      <c r="AS5" s="468"/>
      <c r="AT5" s="468"/>
      <c r="AU5" s="468"/>
      <c r="AV5" s="468"/>
      <c r="AX5" s="14"/>
      <c r="AY5" s="14"/>
    </row>
    <row r="6" spans="2:51" ht="28.9" customHeight="1" x14ac:dyDescent="0.25">
      <c r="B6" s="440" t="s">
        <v>60</v>
      </c>
      <c r="C6" s="441"/>
      <c r="D6" s="441"/>
      <c r="E6" s="442"/>
      <c r="F6" s="443"/>
      <c r="H6" s="419" t="s">
        <v>51</v>
      </c>
      <c r="I6" s="420"/>
      <c r="J6" s="421"/>
      <c r="K6" s="421"/>
      <c r="L6" s="421"/>
      <c r="M6" s="444" t="s">
        <v>37</v>
      </c>
      <c r="N6" s="444"/>
      <c r="O6" s="444"/>
      <c r="P6" s="444"/>
      <c r="Q6" s="444" t="s">
        <v>38</v>
      </c>
      <c r="R6" s="445"/>
      <c r="V6" s="419" t="s">
        <v>158</v>
      </c>
      <c r="W6" s="421"/>
      <c r="X6" s="421"/>
      <c r="Y6" s="421"/>
      <c r="Z6" s="171" t="s">
        <v>119</v>
      </c>
      <c r="AA6" s="447" t="s">
        <v>157</v>
      </c>
      <c r="AB6" s="447"/>
      <c r="AC6" s="447"/>
      <c r="AD6" s="447"/>
      <c r="AE6" s="448"/>
      <c r="AF6" s="176"/>
      <c r="AG6" s="176"/>
      <c r="AP6" s="468"/>
      <c r="AQ6" s="468"/>
      <c r="AR6" s="468"/>
      <c r="AS6" s="468"/>
      <c r="AT6" s="468"/>
      <c r="AU6" s="468"/>
      <c r="AV6" s="468"/>
      <c r="AX6" s="14"/>
      <c r="AY6" s="14"/>
    </row>
    <row r="7" spans="2:51" ht="19.899999999999999" customHeight="1" x14ac:dyDescent="0.25">
      <c r="B7" s="431" t="s">
        <v>28</v>
      </c>
      <c r="C7" s="432"/>
      <c r="D7" s="432"/>
      <c r="E7" s="429">
        <v>45658</v>
      </c>
      <c r="F7" s="430"/>
      <c r="H7" s="422" t="s">
        <v>91</v>
      </c>
      <c r="I7" s="423"/>
      <c r="J7" s="424"/>
      <c r="K7" s="424"/>
      <c r="L7" s="424"/>
      <c r="M7" s="446">
        <v>45658</v>
      </c>
      <c r="N7" s="446"/>
      <c r="O7" s="446"/>
      <c r="P7" s="446"/>
      <c r="Q7" s="446">
        <v>45662</v>
      </c>
      <c r="R7" s="457"/>
      <c r="V7" s="453" t="s">
        <v>159</v>
      </c>
      <c r="W7" s="454"/>
      <c r="X7" s="454"/>
      <c r="Y7" s="454"/>
      <c r="Z7" s="469">
        <v>1</v>
      </c>
      <c r="AA7" s="449">
        <v>45658</v>
      </c>
      <c r="AB7" s="449"/>
      <c r="AC7" s="449"/>
      <c r="AD7" s="449"/>
      <c r="AE7" s="450"/>
      <c r="AF7" s="35"/>
      <c r="AG7" s="35"/>
      <c r="AP7" s="468"/>
      <c r="AQ7" s="468"/>
      <c r="AR7" s="468"/>
      <c r="AS7" s="468"/>
      <c r="AT7" s="468"/>
      <c r="AU7" s="468"/>
      <c r="AV7" s="468"/>
      <c r="AX7" s="14"/>
      <c r="AY7" s="14"/>
    </row>
    <row r="8" spans="2:51" ht="19.899999999999999" customHeight="1" thickBot="1" x14ac:dyDescent="0.3">
      <c r="B8" s="431" t="s">
        <v>29</v>
      </c>
      <c r="C8" s="432"/>
      <c r="D8" s="432"/>
      <c r="E8" s="429">
        <v>45768</v>
      </c>
      <c r="F8" s="430"/>
      <c r="H8" s="425" t="s">
        <v>48</v>
      </c>
      <c r="I8" s="426"/>
      <c r="J8" s="426"/>
      <c r="K8" s="426"/>
      <c r="L8" s="423"/>
      <c r="M8" s="427">
        <v>45696</v>
      </c>
      <c r="N8" s="428"/>
      <c r="O8" s="428"/>
      <c r="P8" s="428"/>
      <c r="Q8" s="427">
        <v>45711</v>
      </c>
      <c r="R8" s="458"/>
      <c r="V8" s="455"/>
      <c r="W8" s="456"/>
      <c r="X8" s="456"/>
      <c r="Y8" s="456"/>
      <c r="Z8" s="470"/>
      <c r="AA8" s="451"/>
      <c r="AB8" s="451"/>
      <c r="AC8" s="451"/>
      <c r="AD8" s="451"/>
      <c r="AE8" s="452"/>
      <c r="AF8" s="35"/>
      <c r="AG8" s="35"/>
      <c r="AP8" s="468"/>
      <c r="AQ8" s="468"/>
      <c r="AR8" s="468"/>
      <c r="AS8" s="468"/>
      <c r="AT8" s="468"/>
      <c r="AU8" s="468"/>
      <c r="AV8" s="468"/>
      <c r="AX8" s="14"/>
      <c r="AY8" s="14"/>
    </row>
    <row r="9" spans="2:51" ht="19.899999999999999" customHeight="1" x14ac:dyDescent="0.25">
      <c r="B9" s="431" t="s">
        <v>30</v>
      </c>
      <c r="C9" s="432"/>
      <c r="D9" s="432"/>
      <c r="E9" s="429">
        <v>45778</v>
      </c>
      <c r="F9" s="430"/>
      <c r="H9" s="425" t="s">
        <v>49</v>
      </c>
      <c r="I9" s="426"/>
      <c r="J9" s="426"/>
      <c r="K9" s="426"/>
      <c r="L9" s="423"/>
      <c r="M9" s="427">
        <v>45752</v>
      </c>
      <c r="N9" s="428"/>
      <c r="O9" s="428"/>
      <c r="P9" s="428"/>
      <c r="Q9" s="427">
        <v>45767</v>
      </c>
      <c r="R9" s="458"/>
      <c r="V9" s="178"/>
      <c r="W9" s="178"/>
      <c r="X9" s="178"/>
      <c r="Y9" s="178"/>
      <c r="Z9" s="178"/>
      <c r="AA9" s="178"/>
      <c r="AB9" s="178"/>
      <c r="AF9" s="35"/>
      <c r="AG9" s="35"/>
      <c r="AP9" s="468"/>
      <c r="AQ9" s="468"/>
      <c r="AR9" s="468"/>
      <c r="AS9" s="468"/>
      <c r="AT9" s="468"/>
      <c r="AU9" s="468"/>
      <c r="AV9" s="468"/>
      <c r="AX9" s="14"/>
      <c r="AY9" s="14"/>
    </row>
    <row r="10" spans="2:51" ht="19.899999999999999" customHeight="1" x14ac:dyDescent="0.25">
      <c r="B10" s="431" t="s">
        <v>31</v>
      </c>
      <c r="C10" s="432"/>
      <c r="D10" s="432"/>
      <c r="E10" s="429">
        <v>45785</v>
      </c>
      <c r="F10" s="430"/>
      <c r="H10" s="425" t="s">
        <v>50</v>
      </c>
      <c r="I10" s="426"/>
      <c r="J10" s="426"/>
      <c r="K10" s="426"/>
      <c r="L10" s="423"/>
      <c r="M10" s="427">
        <v>45843</v>
      </c>
      <c r="N10" s="428"/>
      <c r="O10" s="428"/>
      <c r="P10" s="428"/>
      <c r="Q10" s="427">
        <v>45900</v>
      </c>
      <c r="R10" s="458"/>
      <c r="V10" s="178"/>
      <c r="W10" s="178"/>
      <c r="X10" s="178"/>
      <c r="Y10" s="178"/>
      <c r="Z10" s="178"/>
      <c r="AA10" s="178"/>
      <c r="AB10" s="178"/>
      <c r="AF10" s="35"/>
      <c r="AG10" s="35"/>
      <c r="AP10" s="468"/>
      <c r="AQ10" s="468"/>
      <c r="AR10" s="468"/>
      <c r="AS10" s="468"/>
      <c r="AT10" s="468"/>
      <c r="AU10" s="468"/>
      <c r="AV10" s="468"/>
      <c r="AX10" s="14"/>
      <c r="AY10" s="14"/>
    </row>
    <row r="11" spans="2:51" ht="19.899999999999999" customHeight="1" x14ac:dyDescent="0.25">
      <c r="B11" s="431" t="s">
        <v>32</v>
      </c>
      <c r="C11" s="432"/>
      <c r="D11" s="432"/>
      <c r="E11" s="429">
        <v>45806</v>
      </c>
      <c r="F11" s="430"/>
      <c r="H11" s="425" t="s">
        <v>47</v>
      </c>
      <c r="I11" s="426"/>
      <c r="J11" s="426"/>
      <c r="K11" s="426"/>
      <c r="L11" s="423"/>
      <c r="M11" s="427">
        <v>45948</v>
      </c>
      <c r="N11" s="428"/>
      <c r="O11" s="428"/>
      <c r="P11" s="428"/>
      <c r="Q11" s="427">
        <v>45963</v>
      </c>
      <c r="R11" s="458"/>
      <c r="V11" s="178"/>
      <c r="W11" s="178"/>
      <c r="X11" s="178"/>
      <c r="Y11" s="178"/>
      <c r="Z11" s="178"/>
      <c r="AA11" s="178"/>
      <c r="AB11" s="178"/>
      <c r="AF11" s="35"/>
      <c r="AG11" s="35"/>
      <c r="AP11" s="468"/>
      <c r="AQ11" s="468"/>
      <c r="AR11" s="468"/>
      <c r="AS11" s="468"/>
      <c r="AT11" s="468"/>
      <c r="AU11" s="468"/>
      <c r="AV11" s="468"/>
      <c r="AX11" s="14"/>
      <c r="AY11" s="14"/>
    </row>
    <row r="12" spans="2:51" ht="19.899999999999999" customHeight="1" thickBot="1" x14ac:dyDescent="0.3">
      <c r="B12" s="431" t="s">
        <v>33</v>
      </c>
      <c r="C12" s="432"/>
      <c r="D12" s="432"/>
      <c r="E12" s="429">
        <v>45817</v>
      </c>
      <c r="F12" s="430"/>
      <c r="H12" s="490" t="s">
        <v>102</v>
      </c>
      <c r="I12" s="491"/>
      <c r="J12" s="492"/>
      <c r="K12" s="492"/>
      <c r="L12" s="492"/>
      <c r="M12" s="464">
        <v>46011</v>
      </c>
      <c r="N12" s="464"/>
      <c r="O12" s="464"/>
      <c r="P12" s="464"/>
      <c r="Q12" s="464">
        <v>46025</v>
      </c>
      <c r="R12" s="465"/>
      <c r="S12" s="45"/>
      <c r="V12" s="178"/>
      <c r="W12" s="178"/>
      <c r="X12" s="178"/>
      <c r="Y12" s="178"/>
      <c r="Z12" s="178"/>
      <c r="AA12" s="178"/>
      <c r="AB12" s="178"/>
      <c r="AF12" s="35"/>
      <c r="AG12" s="35"/>
      <c r="AP12" s="468"/>
      <c r="AQ12" s="468"/>
      <c r="AR12" s="468"/>
      <c r="AS12" s="468"/>
      <c r="AT12" s="468"/>
      <c r="AU12" s="468"/>
      <c r="AV12" s="468"/>
      <c r="AX12" s="14"/>
      <c r="AY12" s="14"/>
    </row>
    <row r="13" spans="2:51" ht="19.899999999999999" customHeight="1" x14ac:dyDescent="0.25">
      <c r="B13" s="431" t="s">
        <v>34</v>
      </c>
      <c r="C13" s="432"/>
      <c r="D13" s="432"/>
      <c r="E13" s="429">
        <v>45852</v>
      </c>
      <c r="F13" s="430"/>
      <c r="M13" s="41"/>
      <c r="N13" s="45"/>
      <c r="O13" s="41"/>
      <c r="P13" s="41"/>
      <c r="Q13" s="41"/>
      <c r="R13" s="41"/>
      <c r="S13" s="45"/>
      <c r="V13" s="178"/>
      <c r="W13" s="178"/>
      <c r="X13" s="178"/>
      <c r="Y13" s="178"/>
      <c r="Z13" s="178"/>
      <c r="AA13" s="178"/>
      <c r="AB13" s="178"/>
      <c r="AF13" s="177"/>
      <c r="AG13" s="177"/>
      <c r="AP13" s="468"/>
      <c r="AQ13" s="468"/>
      <c r="AR13" s="468"/>
      <c r="AS13" s="468"/>
      <c r="AT13" s="468"/>
      <c r="AU13" s="468"/>
      <c r="AV13" s="468"/>
      <c r="AX13" s="14"/>
      <c r="AY13" s="14"/>
    </row>
    <row r="14" spans="2:51" ht="19.899999999999999" customHeight="1" x14ac:dyDescent="0.25">
      <c r="B14" s="431" t="s">
        <v>35</v>
      </c>
      <c r="C14" s="432"/>
      <c r="D14" s="432"/>
      <c r="E14" s="429">
        <v>45884</v>
      </c>
      <c r="F14" s="430"/>
      <c r="AP14" s="468"/>
      <c r="AQ14" s="468"/>
      <c r="AR14" s="468"/>
      <c r="AS14" s="468"/>
      <c r="AT14" s="468"/>
      <c r="AU14" s="468"/>
      <c r="AV14" s="468"/>
      <c r="AX14" s="14"/>
      <c r="AY14" s="14"/>
    </row>
    <row r="15" spans="2:51" ht="19.899999999999999" customHeight="1" x14ac:dyDescent="0.25">
      <c r="B15" s="431" t="s">
        <v>5</v>
      </c>
      <c r="C15" s="432"/>
      <c r="D15" s="432"/>
      <c r="E15" s="429">
        <v>45962</v>
      </c>
      <c r="F15" s="430"/>
      <c r="AP15" s="468"/>
      <c r="AQ15" s="468"/>
      <c r="AR15" s="468"/>
      <c r="AS15" s="468"/>
      <c r="AT15" s="468"/>
      <c r="AU15" s="468"/>
      <c r="AV15" s="468"/>
      <c r="AX15" s="14"/>
      <c r="AY15" s="14"/>
    </row>
    <row r="16" spans="2:51" ht="19.899999999999999" customHeight="1" x14ac:dyDescent="0.25">
      <c r="B16" s="431" t="s">
        <v>36</v>
      </c>
      <c r="C16" s="432"/>
      <c r="D16" s="432"/>
      <c r="E16" s="429">
        <v>45972</v>
      </c>
      <c r="F16" s="430"/>
      <c r="AP16" s="468"/>
      <c r="AQ16" s="468"/>
      <c r="AR16" s="468"/>
      <c r="AS16" s="468"/>
      <c r="AT16" s="468"/>
      <c r="AU16" s="468"/>
      <c r="AV16" s="468"/>
      <c r="AX16" s="14"/>
      <c r="AY16" s="14"/>
    </row>
    <row r="17" spans="2:61" ht="19.899999999999999" customHeight="1" thickBot="1" x14ac:dyDescent="0.3">
      <c r="B17" s="494" t="s">
        <v>6</v>
      </c>
      <c r="C17" s="495"/>
      <c r="D17" s="495"/>
      <c r="E17" s="498">
        <v>46016</v>
      </c>
      <c r="F17" s="499"/>
      <c r="AP17" s="468"/>
      <c r="AQ17" s="468"/>
      <c r="AR17" s="468"/>
      <c r="AS17" s="468"/>
      <c r="AT17" s="468"/>
      <c r="AU17" s="468"/>
      <c r="AV17" s="468"/>
      <c r="AX17" s="14"/>
      <c r="AY17" s="14"/>
    </row>
    <row r="18" spans="2:61" ht="15.75" thickBot="1" x14ac:dyDescent="0.3">
      <c r="B18" s="26"/>
      <c r="C18" s="27"/>
      <c r="D18" s="43"/>
      <c r="E18" s="28"/>
    </row>
    <row r="19" spans="2:61" ht="15.75" customHeight="1" thickBot="1" x14ac:dyDescent="0.3">
      <c r="B19" s="461" t="s">
        <v>10</v>
      </c>
      <c r="C19" s="462"/>
      <c r="D19" s="462"/>
      <c r="E19" s="462"/>
      <c r="F19" s="463"/>
      <c r="G19" s="497" t="s">
        <v>11</v>
      </c>
      <c r="H19" s="462"/>
      <c r="I19" s="462"/>
      <c r="J19" s="462"/>
      <c r="K19" s="463"/>
      <c r="L19" s="461" t="s">
        <v>12</v>
      </c>
      <c r="M19" s="462"/>
      <c r="N19" s="462"/>
      <c r="O19" s="462"/>
      <c r="P19" s="463"/>
      <c r="Q19" s="461" t="s">
        <v>13</v>
      </c>
      <c r="R19" s="462"/>
      <c r="S19" s="462"/>
      <c r="T19" s="462"/>
      <c r="U19" s="463"/>
      <c r="V19" s="461" t="s">
        <v>14</v>
      </c>
      <c r="W19" s="462"/>
      <c r="X19" s="462"/>
      <c r="Y19" s="462"/>
      <c r="Z19" s="463"/>
      <c r="AA19" s="461" t="s">
        <v>15</v>
      </c>
      <c r="AB19" s="462"/>
      <c r="AC19" s="462"/>
      <c r="AD19" s="462"/>
      <c r="AE19" s="463"/>
      <c r="AF19" s="461" t="s">
        <v>16</v>
      </c>
      <c r="AG19" s="462"/>
      <c r="AH19" s="462"/>
      <c r="AI19" s="462"/>
      <c r="AJ19" s="463"/>
      <c r="AK19" s="461" t="s">
        <v>17</v>
      </c>
      <c r="AL19" s="462"/>
      <c r="AM19" s="462"/>
      <c r="AN19" s="462"/>
      <c r="AO19" s="463"/>
      <c r="AP19" s="461" t="s">
        <v>18</v>
      </c>
      <c r="AQ19" s="462"/>
      <c r="AR19" s="462"/>
      <c r="AS19" s="462"/>
      <c r="AT19" s="463"/>
      <c r="AU19" s="461" t="s">
        <v>19</v>
      </c>
      <c r="AV19" s="462"/>
      <c r="AW19" s="462"/>
      <c r="AX19" s="462"/>
      <c r="AY19" s="463"/>
      <c r="AZ19" s="461" t="s">
        <v>20</v>
      </c>
      <c r="BA19" s="462"/>
      <c r="BB19" s="462"/>
      <c r="BC19" s="462"/>
      <c r="BD19" s="463"/>
      <c r="BE19" s="461" t="s">
        <v>21</v>
      </c>
      <c r="BF19" s="462"/>
      <c r="BG19" s="462"/>
      <c r="BH19" s="462"/>
      <c r="BI19" s="463"/>
    </row>
    <row r="20" spans="2:61" ht="43.5" customHeight="1" x14ac:dyDescent="0.25">
      <c r="B20" s="436"/>
      <c r="C20" s="437"/>
      <c r="D20" s="230" t="s">
        <v>178</v>
      </c>
      <c r="E20" s="230" t="s">
        <v>179</v>
      </c>
      <c r="F20" s="231" t="s">
        <v>180</v>
      </c>
      <c r="G20" s="437"/>
      <c r="H20" s="437"/>
      <c r="I20" s="230" t="s">
        <v>178</v>
      </c>
      <c r="J20" s="230" t="s">
        <v>179</v>
      </c>
      <c r="K20" s="231" t="s">
        <v>180</v>
      </c>
      <c r="L20" s="436"/>
      <c r="M20" s="437"/>
      <c r="N20" s="230" t="s">
        <v>178</v>
      </c>
      <c r="O20" s="230" t="s">
        <v>179</v>
      </c>
      <c r="P20" s="231" t="s">
        <v>180</v>
      </c>
      <c r="Q20" s="436"/>
      <c r="R20" s="437"/>
      <c r="S20" s="230" t="s">
        <v>178</v>
      </c>
      <c r="T20" s="230" t="s">
        <v>179</v>
      </c>
      <c r="U20" s="231" t="s">
        <v>180</v>
      </c>
      <c r="V20" s="436"/>
      <c r="W20" s="437"/>
      <c r="X20" s="230" t="s">
        <v>178</v>
      </c>
      <c r="Y20" s="230" t="s">
        <v>179</v>
      </c>
      <c r="Z20" s="231" t="s">
        <v>180</v>
      </c>
      <c r="AA20" s="436"/>
      <c r="AB20" s="437"/>
      <c r="AC20" s="230" t="s">
        <v>178</v>
      </c>
      <c r="AD20" s="230" t="s">
        <v>179</v>
      </c>
      <c r="AE20" s="231" t="s">
        <v>180</v>
      </c>
      <c r="AF20" s="436"/>
      <c r="AG20" s="437"/>
      <c r="AH20" s="230" t="s">
        <v>178</v>
      </c>
      <c r="AI20" s="230" t="s">
        <v>179</v>
      </c>
      <c r="AJ20" s="231" t="s">
        <v>180</v>
      </c>
      <c r="AK20" s="436"/>
      <c r="AL20" s="437"/>
      <c r="AM20" s="230" t="s">
        <v>178</v>
      </c>
      <c r="AN20" s="230" t="s">
        <v>179</v>
      </c>
      <c r="AO20" s="231" t="s">
        <v>180</v>
      </c>
      <c r="AP20" s="436"/>
      <c r="AQ20" s="437"/>
      <c r="AR20" s="230" t="s">
        <v>178</v>
      </c>
      <c r="AS20" s="230" t="s">
        <v>179</v>
      </c>
      <c r="AT20" s="231" t="s">
        <v>180</v>
      </c>
      <c r="AU20" s="436"/>
      <c r="AV20" s="437"/>
      <c r="AW20" s="230" t="s">
        <v>178</v>
      </c>
      <c r="AX20" s="230" t="s">
        <v>179</v>
      </c>
      <c r="AY20" s="231" t="s">
        <v>180</v>
      </c>
      <c r="AZ20" s="436"/>
      <c r="BA20" s="437"/>
      <c r="BB20" s="230" t="s">
        <v>178</v>
      </c>
      <c r="BC20" s="230" t="s">
        <v>179</v>
      </c>
      <c r="BD20" s="231" t="s">
        <v>180</v>
      </c>
      <c r="BE20" s="436"/>
      <c r="BF20" s="437"/>
      <c r="BG20" s="230" t="s">
        <v>178</v>
      </c>
      <c r="BH20" s="230" t="s">
        <v>179</v>
      </c>
      <c r="BI20" s="231" t="s">
        <v>180</v>
      </c>
    </row>
    <row r="21" spans="2:61" ht="21.75" customHeight="1" x14ac:dyDescent="0.25">
      <c r="B21" s="182" t="str">
        <f>TEXT(C21,"JJJJJJJJJ")</f>
        <v>mercredi</v>
      </c>
      <c r="C21" s="180">
        <f>VLOOKUP(AG1,PARAMETRES!A$1:B$12,2,FALSE)</f>
        <v>45658</v>
      </c>
      <c r="D21" s="255" cm="1">
        <f t="array" ref="D21">IFERROR(IF(OR(C21&lt;'2-CALCUL ANNUALISATION FORFAIT'!$G$4,C21&gt;'2-CALCUL ANNUALISATION FORFAIT'!$H$4),"NP",IF(C21=$AA$7,$Z$7,IF(B21="lundi",IF(INDEX('2-CALCUL ANNUALISATION FORFAIT'!$K$43:$K$52,MOD(B20,COUNTIF('2-CALCUL ANNUALISATION FORFAIT'!$K$43:$K$52,"&gt;0"))+1)&gt;0,MOD(B20,COUNTIF('2-CALCUL ANNUALISATION FORFAIT'!$K$43:$K$52,"&gt;0"))+1,1),B20))),$Z$7)</f>
        <v>1</v>
      </c>
      <c r="E21" s="233" t="str">
        <f>IF(D21="NP","NP",
IF(D21=1,IF(AND(C21&gt;='2-CALCUL ANNUALISATION FORFAIT'!$G$4,C21&lt;='2-CALCUL ANNUALISATION FORFAIT'!$H$4),VLOOKUP(B21,PARAMETRES!$A$16:$B$22,2,FALSE),0),
IF(D21=2,IF(AND(C21&gt;='2-CALCUL ANNUALISATION FORFAIT'!$G$4,C21&lt;='2-CALCUL ANNUALISATION FORFAIT'!$H$4),VLOOKUP(B21,PARAMETRES!$E$16:$F$22,2,FALSE),0),
IF(D21=3,IF(AND(C21&gt;='2-CALCUL ANNUALISATION FORFAIT'!$G$4,C21&lt;='2-CALCUL ANNUALISATION FORFAIT'!$H$4),VLOOKUP(B21,PARAMETRES!$I$16:$J$22,2,FALSE),0),
IF(D21=4,IF(AND(C21&gt;='2-CALCUL ANNUALISATION FORFAIT'!$G$4,C21&lt;='2-CALCUL ANNUALISATION FORFAIT'!$H$4),VLOOKUP(B21,PARAMETRES!$M$16:$N$22,2,FALSE),0),
IF(D21=5,IF(AND(C21&gt;='2-CALCUL ANNUALISATION FORFAIT'!$G$4,C21&lt;='2-CALCUL ANNUALISATION FORFAIT'!$H$4),VLOOKUP(B21,PARAMETRES!$Q$16:$R$22,2,FALSE),0),
IF(D21=6,IF(AND(C21&gt;='2-CALCUL ANNUALISATION FORFAIT'!$G$4,C21&lt;='2-CALCUL ANNUALISATION FORFAIT'!$H$4),VLOOKUP(B21,PARAMETRES!$U$16:$V$22,2,FALSE),0),
IF(D21=7,IF(AND(C21&gt;='2-CALCUL ANNUALISATION FORFAIT'!$G$4,C21&lt;='2-CALCUL ANNUALISATION FORFAIT'!$H$4),VLOOKUP(B21,PARAMETRES!$Y$16:$Z$22,2,FALSE),0),
IF(D21=8,IF(AND(C21&gt;='2-CALCUL ANNUALISATION FORFAIT'!$G$4,C21&lt;='2-CALCUL ANNUALISATION FORFAIT'!$H$4),VLOOKUP(B21,PARAMETRES!$AC$16:$AD$22,2,FALSE),0),
IF(D21=9,IF(AND(C21&gt;='2-CALCUL ANNUALISATION FORFAIT'!$G$4,C21&lt;='2-CALCUL ANNUALISATION FORFAIT'!$H$4),VLOOKUP(B21,PARAMETRES!$AG$16:$AH$22,2,FALSE),0),
IF(D21=10,IF(AND(C21&gt;='2-CALCUL ANNUALISATION FORFAIT'!$G$4,C21&lt;='2-CALCUL ANNUALISATION FORFAIT'!$H$4),VLOOKUP(B21,PARAMETRES!$AK$16:$AL$22,2,FALSE),0))))))))))))</f>
        <v>J</v>
      </c>
      <c r="F21" s="183">
        <f>IF(AND(C21&gt;='2-CALCUL ANNUALISATION FORFAIT'!$G$4,C21&lt;='2-CALCUL ANNUALISATION FORFAIT'!$H$4),VLOOKUP(E21,'2-CALCUL ANNUALISATION FORFAIT'!$E$24:$K$37,7,FALSE),"NP")</f>
        <v>0.37500000000000006</v>
      </c>
      <c r="G21" s="188" t="str">
        <f>TEXT(H21,"JJJJJJJJJ")</f>
        <v>samedi</v>
      </c>
      <c r="H21" s="180">
        <f>DATE(YEAR(C51),MONTH(C51),DAY(C51)+1)</f>
        <v>45689</v>
      </c>
      <c r="I21" s="232" cm="1">
        <f t="array" ref="I21">IFERROR(IF(OR(H21&lt;'2-CALCUL ANNUALISATION FORFAIT'!$G$4,H21&gt;'2-CALCUL ANNUALISATION FORFAIT'!$H$4),"NP",IF(H21=$AA$7,$Z$7,IF(G21="lundi",IF(INDEX('2-CALCUL ANNUALISATION FORFAIT'!$K$43:$K$52,MOD(D51,COUNTIF('2-CALCUL ANNUALISATION FORFAIT'!$K$43:$K$52,"&gt;0"))+1)&gt;0,MOD(D51,COUNTIF('2-CALCUL ANNUALISATION FORFAIT'!$K$43:$K$52,"&gt;0"))+1,1),D51))),$Z$7)</f>
        <v>1</v>
      </c>
      <c r="J21" s="233" t="str">
        <f>IF(I21="NP","NP",
IF(I21=1,IF(AND(H21&gt;='2-CALCUL ANNUALISATION FORFAIT'!$G$4,H21&lt;='2-CALCUL ANNUALISATION FORFAIT'!$H$4),VLOOKUP(G21,PARAMETRES!$A$16:$B$22,2,FALSE),0),
IF(I21=2,IF(AND(H21&gt;='2-CALCUL ANNUALISATION FORFAIT'!$G$4,H21&lt;='2-CALCUL ANNUALISATION FORFAIT'!$H$4),VLOOKUP(G21,PARAMETRES!$E$16:$F$22,2,FALSE),0),
IF(I21=3,IF(AND(H21&gt;='2-CALCUL ANNUALISATION FORFAIT'!$G$4,H21&lt;='2-CALCUL ANNUALISATION FORFAIT'!$H$4),VLOOKUP(G21,PARAMETRES!$I$16:$J$22,2,FALSE),0),
IF(I21=4,IF(AND(H21&gt;='2-CALCUL ANNUALISATION FORFAIT'!$G$4,H21&lt;='2-CALCUL ANNUALISATION FORFAIT'!$H$4),VLOOKUP(G21,PARAMETRES!$M$16:$N$22,2,FALSE),0),
IF(I21=5,IF(AND(H21&gt;='2-CALCUL ANNUALISATION FORFAIT'!$G$4,H21&lt;='2-CALCUL ANNUALISATION FORFAIT'!$H$4),VLOOKUP(G21,PARAMETRES!$Q$16:$R$22,2,FALSE),0),
IF(I21=6,IF(AND(H21&gt;='2-CALCUL ANNUALISATION FORFAIT'!$G$4,H21&lt;='2-CALCUL ANNUALISATION FORFAIT'!$H$4),VLOOKUP(G21,PARAMETRES!$U$16:$V$22,2,FALSE),0),
IF(I21=7,IF(AND(H21&gt;='2-CALCUL ANNUALISATION FORFAIT'!$G$4,H21&lt;='2-CALCUL ANNUALISATION FORFAIT'!$H$4),VLOOKUP(G21,PARAMETRES!$Y$16:$Z$22,2,FALSE),0),
IF(I21=8,IF(AND(H21&gt;='2-CALCUL ANNUALISATION FORFAIT'!$G$4,H21&lt;='2-CALCUL ANNUALISATION FORFAIT'!$H$4),VLOOKUP(G21,PARAMETRES!$AC$16:$AD$22,2,FALSE),0),
IF(I21=9,IF(AND(H21&gt;='2-CALCUL ANNUALISATION FORFAIT'!$G$4,H21&lt;='2-CALCUL ANNUALISATION FORFAIT'!$H$4),VLOOKUP(G21,PARAMETRES!$AG$16:$AH$22,2,FALSE),0),
IF(I21=10,IF(AND(H21&gt;='2-CALCUL ANNUALISATION FORFAIT'!$G$4,H21&lt;='2-CALCUL ANNUALISATION FORFAIT'!$H$4),VLOOKUP(G21,PARAMETRES!$AK$16:$AL$22,2,FALSE),0))))))))))))</f>
        <v>RH</v>
      </c>
      <c r="K21" s="183">
        <f>IF(AND(H21&gt;='2-CALCUL ANNUALISATION FORFAIT'!$G$4,H21&lt;='2-CALCUL ANNUALISATION FORFAIT'!$H$4),VLOOKUP(J21,'2-CALCUL ANNUALISATION FORFAIT'!$E$24:$K$37,7,FALSE),"NP")</f>
        <v>0</v>
      </c>
      <c r="L21" s="188" t="str">
        <f>TEXT(M21,"JJJJJJJJJ")</f>
        <v>samedi</v>
      </c>
      <c r="M21" s="180">
        <f>IF(OR(AG1=2024,AG1=2028,AG1=2032),(DATE(YEAR(H49),MONTH(H49),DAY(H49)+1)),(DATE(YEAR(H48),MONTH(H48),DAY(H48)+1)))</f>
        <v>45717</v>
      </c>
      <c r="N21" s="232" cm="1">
        <f t="array" ref="N21">IF(H49="",IFERROR(IF(OR(M21&lt;'2-CALCUL ANNUALISATION FORFAIT'!$G$4,M21&gt;'2-CALCUL ANNUALISATION FORFAIT'!$H$4),"NP",IF(M21=$AA$7,$Z$7,IF(L21="lundi",IF(INDEX('2-CALCUL ANNUALISATION FORFAIT'!$K$43:$K$52,MOD(I48,COUNTIF('2-CALCUL ANNUALISATION FORFAIT'!$K$43:$K$52,"&gt;0"))+1)&gt;0,MOD(I48,COUNTIF('2-CALCUL ANNUALISATION FORFAIT'!$K$43:$K$52,"&gt;0"))+1,1),I48))),$Z$7),IFERROR(IF(OR(M21&lt;'2-CALCUL ANNUALISATION FORFAIT'!$G$4,M21&gt;'2-CALCUL ANNUALISATION FORFAIT'!$H$4),"NP",IF(M21=$AA$7,$Z$7,IF(L21="lundi",IF(INDEX('2-CALCUL ANNUALISATION FORFAIT'!$K$43:$K$52,MOD(I48,COUNTIF('2-CALCUL ANNUALISATION FORFAIT'!$K$43:$K$52,"&gt;0"))+1)&gt;0,MOD(I48,COUNTIF('2-CALCUL ANNUALISATION FORFAIT'!$K$43:$K$52,"&gt;0"))+1,1),I48))),$Z$7))</f>
        <v>1</v>
      </c>
      <c r="O21" s="233" t="str">
        <f>IF(N21="NP","NP",
IF(N21=1,IF(AND(M21&gt;='2-CALCUL ANNUALISATION FORFAIT'!$G$4,M21&lt;='2-CALCUL ANNUALISATION FORFAIT'!$H$4),VLOOKUP(L21,PARAMETRES!$A$16:$B$22,2,FALSE),0),
IF(N21=2,IF(AND(M21&gt;='2-CALCUL ANNUALISATION FORFAIT'!$G$4,M21&lt;='2-CALCUL ANNUALISATION FORFAIT'!$H$4),VLOOKUP(L21,PARAMETRES!$E$16:$F$22,2,FALSE),0),
IF(N21=3,IF(AND(M21&gt;='2-CALCUL ANNUALISATION FORFAIT'!$G$4,M21&lt;='2-CALCUL ANNUALISATION FORFAIT'!$H$4),VLOOKUP(L21,PARAMETRES!$I$16:$J$22,2,FALSE),0),
IF(N21=4,IF(AND(M21&gt;='2-CALCUL ANNUALISATION FORFAIT'!$G$4,M21&lt;='2-CALCUL ANNUALISATION FORFAIT'!$H$4),VLOOKUP(L21,PARAMETRES!$M$16:$N$22,2,FALSE),0),
IF(N21=5,IF(AND(M21&gt;='2-CALCUL ANNUALISATION FORFAIT'!$G$4,M21&lt;='2-CALCUL ANNUALISATION FORFAIT'!$H$4),VLOOKUP(L21,PARAMETRES!$Q$16:$R$22,2,FALSE),0),
IF(N21=6,IF(AND(M21&gt;='2-CALCUL ANNUALISATION FORFAIT'!$G$4,M21&lt;='2-CALCUL ANNUALISATION FORFAIT'!$H$4),VLOOKUP(L21,PARAMETRES!$U$16:$V$22,2,FALSE),0),
IF(N21=7,IF(AND(M21&gt;='2-CALCUL ANNUALISATION FORFAIT'!$G$4,M21&lt;='2-CALCUL ANNUALISATION FORFAIT'!$H$4),VLOOKUP(L21,PARAMETRES!$Y$16:$Z$22,2,FALSE),0),
IF(N21=8,IF(AND(M21&gt;='2-CALCUL ANNUALISATION FORFAIT'!$G$4,M21&lt;='2-CALCUL ANNUALISATION FORFAIT'!$H$4),VLOOKUP(L21,PARAMETRES!$AC$16:$AD$22,2,FALSE),0),
IF(N21=9,IF(AND(M21&gt;='2-CALCUL ANNUALISATION FORFAIT'!$G$4,M21&lt;='2-CALCUL ANNUALISATION FORFAIT'!$H$4),VLOOKUP(L21,PARAMETRES!$AG$16:$AH$22,2,FALSE),0),
IF(N21=10,IF(AND(M21&gt;='2-CALCUL ANNUALISATION FORFAIT'!$G$4,M21&lt;='2-CALCUL ANNUALISATION FORFAIT'!$H$4),VLOOKUP(L21,PARAMETRES!$AK$16:$AL$22,2,FALSE),0))))))))))))</f>
        <v>RH</v>
      </c>
      <c r="P21" s="195">
        <f>IF(AND(M21&gt;='2-CALCUL ANNUALISATION FORFAIT'!$G$4,M21&lt;='2-CALCUL ANNUALISATION FORFAIT'!$H$4),VLOOKUP(O21,'2-CALCUL ANNUALISATION FORFAIT'!$E$24:$K$37,7,FALSE),"NP")</f>
        <v>0</v>
      </c>
      <c r="Q21" s="182" t="str">
        <f>TEXT(R21,"JJJJJJJJJ")</f>
        <v>mardi</v>
      </c>
      <c r="R21" s="180">
        <f>DATE(YEAR(M51),MONTH(M51),DAY(M51)+1)</f>
        <v>45748</v>
      </c>
      <c r="S21" s="232" cm="1">
        <f t="array" ref="S21">IFERROR(IF(OR(R21&lt;'2-CALCUL ANNUALISATION FORFAIT'!$G$4,R21&gt;'2-CALCUL ANNUALISATION FORFAIT'!$H$4),"NP",IF(R21=$AA$7,$Z$7,IF(Q21="lundi",IF(INDEX('2-CALCUL ANNUALISATION FORFAIT'!$K$43:$K$52,MOD(N51,COUNTIF('2-CALCUL ANNUALISATION FORFAIT'!$K$43:$K$52,"&gt;0"))+1)&gt;0,MOD(N51,COUNTIF('2-CALCUL ANNUALISATION FORFAIT'!$K$43:$K$52,"&gt;0"))+1,1),N51))),$Z$7)</f>
        <v>2</v>
      </c>
      <c r="T21" s="233" t="str">
        <f>IF(S21="NP","NP",
IF(S21=1,IF(AND(R21&gt;='2-CALCUL ANNUALISATION FORFAIT'!$G$4,R21&lt;='2-CALCUL ANNUALISATION FORFAIT'!$H$4),VLOOKUP(Q21,PARAMETRES!$A$16:$B$22,2,FALSE),0),
IF(S21=2,IF(AND(R21&gt;='2-CALCUL ANNUALISATION FORFAIT'!$G$4,R21&lt;='2-CALCUL ANNUALISATION FORFAIT'!$H$4),VLOOKUP(Q21,PARAMETRES!$E$16:$F$22,2,FALSE),0),
IF(S21=3,IF(AND(R21&gt;='2-CALCUL ANNUALISATION FORFAIT'!$G$4,R21&lt;='2-CALCUL ANNUALISATION FORFAIT'!$H$4),VLOOKUP(Q21,PARAMETRES!$I$16:$J$22,2,FALSE),0),
IF(S21=4,IF(AND(R21&gt;='2-CALCUL ANNUALISATION FORFAIT'!$G$4,R21&lt;='2-CALCUL ANNUALISATION FORFAIT'!$H$4),VLOOKUP(Q21,PARAMETRES!$M$16:$N$22,2,FALSE),0),
IF(S21=5,IF(AND(R21&gt;='2-CALCUL ANNUALISATION FORFAIT'!$G$4,R21&lt;='2-CALCUL ANNUALISATION FORFAIT'!$H$4),VLOOKUP(Q21,PARAMETRES!$Q$16:$R$22,2,FALSE),0),
IF(S21=6,IF(AND(R21&gt;='2-CALCUL ANNUALISATION FORFAIT'!$G$4,R21&lt;='2-CALCUL ANNUALISATION FORFAIT'!$H$4),VLOOKUP(Q21,PARAMETRES!$U$16:$V$22,2,FALSE),0),
IF(S21=7,IF(AND(R21&gt;='2-CALCUL ANNUALISATION FORFAIT'!$G$4,R21&lt;='2-CALCUL ANNUALISATION FORFAIT'!$H$4),VLOOKUP(Q21,PARAMETRES!$Y$16:$Z$22,2,FALSE),0),
IF(S21=8,IF(AND(R21&gt;='2-CALCUL ANNUALISATION FORFAIT'!$G$4,R21&lt;='2-CALCUL ANNUALISATION FORFAIT'!$H$4),VLOOKUP(Q21,PARAMETRES!$AC$16:$AD$22,2,FALSE),0),
IF(S21=9,IF(AND(R21&gt;='2-CALCUL ANNUALISATION FORFAIT'!$G$4,R21&lt;='2-CALCUL ANNUALISATION FORFAIT'!$H$4),VLOOKUP(Q21,PARAMETRES!$AG$16:$AH$22,2,FALSE),0),
IF(S21=10,IF(AND(R21&gt;='2-CALCUL ANNUALISATION FORFAIT'!$G$4,R21&lt;='2-CALCUL ANNUALISATION FORFAIT'!$H$4),VLOOKUP(Q21,PARAMETRES!$AK$16:$AL$22,2,FALSE),0))))))))))))</f>
        <v>J2</v>
      </c>
      <c r="U21" s="195">
        <f>IF(AND(R21&gt;='2-CALCUL ANNUALISATION FORFAIT'!$G$4,R21&lt;='2-CALCUL ANNUALISATION FORFAIT'!$H$4),VLOOKUP(T21,'2-CALCUL ANNUALISATION FORFAIT'!$E$24:$K$37,7,FALSE),"NP")</f>
        <v>0.20833333333333331</v>
      </c>
      <c r="V21" s="199" t="str">
        <f>TEXT(W21,"JJJJJJJJJ")</f>
        <v>jeudi</v>
      </c>
      <c r="W21" s="180">
        <f>DATE(YEAR(R50),MONTH(R50),DAY(R50)+1)</f>
        <v>45778</v>
      </c>
      <c r="X21" s="232" cm="1">
        <f t="array" ref="X21">IFERROR(IF(OR(W21&lt;'2-CALCUL ANNUALISATION FORFAIT'!$G$4,W21&gt;'2-CALCUL ANNUALISATION FORFAIT'!$H$4),"NP",IF(W21=$AA$7,$Z$7,IF(V21="lundi",IF(INDEX('2-CALCUL ANNUALISATION FORFAIT'!$K$43:$K$52,MOD(S50,COUNTIF('2-CALCUL ANNUALISATION FORFAIT'!$K$43:$K$52,"&gt;0"))+1)&gt;0,MOD(S50,COUNTIF('2-CALCUL ANNUALISATION FORFAIT'!$K$43:$K$52,"&gt;0"))+1,1),S50))),$Z$7)</f>
        <v>2</v>
      </c>
      <c r="Y21" s="233" t="str">
        <f>IF(X21="NP","NP",
IF(X21=1,IF(AND(W21&gt;='2-CALCUL ANNUALISATION FORFAIT'!$G$4,W21&lt;='2-CALCUL ANNUALISATION FORFAIT'!$H$4),VLOOKUP(V21,PARAMETRES!$A$16:$B$22,2,FALSE),0),
IF(X21=2,IF(AND(W21&gt;='2-CALCUL ANNUALISATION FORFAIT'!$G$4,W21&lt;='2-CALCUL ANNUALISATION FORFAIT'!$H$4),VLOOKUP(V21,PARAMETRES!$E$16:$F$22,2,FALSE),0),
IF(X21=3,IF(AND(W21&gt;='2-CALCUL ANNUALISATION FORFAIT'!$G$4,W21&lt;='2-CALCUL ANNUALISATION FORFAIT'!$H$4),VLOOKUP(V21,PARAMETRES!$I$16:$J$22,2,FALSE),0),
IF(X21=4,IF(AND(W21&gt;='2-CALCUL ANNUALISATION FORFAIT'!$G$4,W21&lt;='2-CALCUL ANNUALISATION FORFAIT'!$H$4),VLOOKUP(V21,PARAMETRES!$M$16:$N$22,2,FALSE),0),
IF(X21=5,IF(AND(W21&gt;='2-CALCUL ANNUALISATION FORFAIT'!$G$4,W21&lt;='2-CALCUL ANNUALISATION FORFAIT'!$H$4),VLOOKUP(V21,PARAMETRES!$Q$16:$R$22,2,FALSE),0),
IF(X21=6,IF(AND(W21&gt;='2-CALCUL ANNUALISATION FORFAIT'!$G$4,W21&lt;='2-CALCUL ANNUALISATION FORFAIT'!$H$4),VLOOKUP(V21,PARAMETRES!$U$16:$V$22,2,FALSE),0),
IF(X21=7,IF(AND(W21&gt;='2-CALCUL ANNUALISATION FORFAIT'!$G$4,W21&lt;='2-CALCUL ANNUALISATION FORFAIT'!$H$4),VLOOKUP(V21,PARAMETRES!$Y$16:$Z$22,2,FALSE),0),
IF(X21=8,IF(AND(W21&gt;='2-CALCUL ANNUALISATION FORFAIT'!$G$4,W21&lt;='2-CALCUL ANNUALISATION FORFAIT'!$H$4),VLOOKUP(V21,PARAMETRES!$AC$16:$AD$22,2,FALSE),0),
IF(X21=9,IF(AND(W21&gt;='2-CALCUL ANNUALISATION FORFAIT'!$G$4,W21&lt;='2-CALCUL ANNUALISATION FORFAIT'!$H$4),VLOOKUP(V21,PARAMETRES!$AG$16:$AH$22,2,FALSE),0),
IF(X21=10,IF(AND(W21&gt;='2-CALCUL ANNUALISATION FORFAIT'!$G$4,W21&lt;='2-CALCUL ANNUALISATION FORFAIT'!$H$4),VLOOKUP(V21,PARAMETRES!$AK$16:$AL$22,2,FALSE),0))))))))))))</f>
        <v>J2</v>
      </c>
      <c r="Z21" s="195">
        <f>IF(AND(W21&gt;='2-CALCUL ANNUALISATION FORFAIT'!$G$4,W21&lt;='2-CALCUL ANNUALISATION FORFAIT'!$H$4),VLOOKUP(Y21,'2-CALCUL ANNUALISATION FORFAIT'!$E$24:$K$37,7,FALSE),"NP")</f>
        <v>0.20833333333333331</v>
      </c>
      <c r="AA21" s="182" t="str">
        <f>TEXT(AB21,"JJJJJJJJJ")</f>
        <v>dimanche</v>
      </c>
      <c r="AB21" s="47">
        <f>DATE(YEAR(W51),MONTH(W51),DAY(W51)+1)</f>
        <v>45809</v>
      </c>
      <c r="AC21" s="232" cm="1">
        <f t="array" ref="AC21">IFERROR(IF(OR(AB21&lt;'2-CALCUL ANNUALISATION FORFAIT'!$G$4,AB21&gt;'2-CALCUL ANNUALISATION FORFAIT'!$H$4),"NP",IF(AB21=$AA$7,$Z$7,IF(AA21="lundi",IF(INDEX('2-CALCUL ANNUALISATION FORFAIT'!$K$43:$K$52,MOD(X51,COUNTIF('2-CALCUL ANNUALISATION FORFAIT'!$K$43:$K$52,"&gt;0"))+1)&gt;0,MOD(X51,COUNTIF('2-CALCUL ANNUALISATION FORFAIT'!$K$43:$K$52,"&gt;0"))+1,1),X51))),$Z$7)</f>
        <v>2</v>
      </c>
      <c r="AD21" s="233" t="str">
        <f>IF(AC21="NP","NP",
IF(AC21=1,IF(AND(AB21&gt;='2-CALCUL ANNUALISATION FORFAIT'!$G$4,AB21&lt;='2-CALCUL ANNUALISATION FORFAIT'!$H$4),VLOOKUP(AA21,PARAMETRES!$A$16:$B$22,2,FALSE),0),
IF(AC21=2,IF(AND(AB21&gt;='2-CALCUL ANNUALISATION FORFAIT'!$G$4,AB21&lt;='2-CALCUL ANNUALISATION FORFAIT'!$H$4),VLOOKUP(AA21,PARAMETRES!$E$16:$F$22,2,FALSE),0),
IF(AC21=3,IF(AND(AB21&gt;='2-CALCUL ANNUALISATION FORFAIT'!$G$4,AB21&lt;='2-CALCUL ANNUALISATION FORFAIT'!$H$4),VLOOKUP(AA21,PARAMETRES!$I$16:$J$22,2,FALSE),0),
IF(AC21=4,IF(AND(AB21&gt;='2-CALCUL ANNUALISATION FORFAIT'!$G$4,AB21&lt;='2-CALCUL ANNUALISATION FORFAIT'!$H$4),VLOOKUP(AA21,PARAMETRES!$M$16:$N$22,2,FALSE),0),
IF(AC21=5,IF(AND(AB21&gt;='2-CALCUL ANNUALISATION FORFAIT'!$G$4,AB21&lt;='2-CALCUL ANNUALISATION FORFAIT'!$H$4),VLOOKUP(AA21,PARAMETRES!$Q$16:$R$22,2,FALSE),0),
IF(AC21=6,IF(AND(AB21&gt;='2-CALCUL ANNUALISATION FORFAIT'!$G$4,AB21&lt;='2-CALCUL ANNUALISATION FORFAIT'!$H$4),VLOOKUP(AA21,PARAMETRES!$U$16:$V$22,2,FALSE),0),
IF(AC21=7,IF(AND(AB21&gt;='2-CALCUL ANNUALISATION FORFAIT'!$G$4,AB21&lt;='2-CALCUL ANNUALISATION FORFAIT'!$H$4),VLOOKUP(AA21,PARAMETRES!$Y$16:$Z$22,2,FALSE),0),
IF(AC21=8,IF(AND(AB21&gt;='2-CALCUL ANNUALISATION FORFAIT'!$G$4,AB21&lt;='2-CALCUL ANNUALISATION FORFAIT'!$H$4),VLOOKUP(AA21,PARAMETRES!$AC$16:$AD$22,2,FALSE),0),
IF(AC21=9,IF(AND(AB21&gt;='2-CALCUL ANNUALISATION FORFAIT'!$G$4,AB21&lt;='2-CALCUL ANNUALISATION FORFAIT'!$H$4),VLOOKUP(AA21,PARAMETRES!$AG$16:$AH$22,2,FALSE),0),
IF(AC21=10,IF(AND(AB21&gt;='2-CALCUL ANNUALISATION FORFAIT'!$G$4,AB21&lt;='2-CALCUL ANNUALISATION FORFAIT'!$H$4),VLOOKUP(AA21,PARAMETRES!$AK$16:$AL$22,2,FALSE),0))))))))))))</f>
        <v>RH</v>
      </c>
      <c r="AE21" s="195">
        <f>IF(AND(AB21&gt;='2-CALCUL ANNUALISATION FORFAIT'!$G$4,AB21&lt;='2-CALCUL ANNUALISATION FORFAIT'!$H$4),VLOOKUP(AD21,'2-CALCUL ANNUALISATION FORFAIT'!$E$24:$K$37,7,FALSE),"NP")</f>
        <v>0</v>
      </c>
      <c r="AF21" s="201" t="str">
        <f>TEXT(AG21,"JJJJJJJJJ")</f>
        <v>mardi</v>
      </c>
      <c r="AG21" s="180">
        <f>DATE(YEAR(AB50),MONTH(AB50),DAY(AB50)+1)</f>
        <v>45839</v>
      </c>
      <c r="AH21" s="232" cm="1">
        <f t="array" ref="AH21">IFERROR(IF(OR(AG21&lt;'2-CALCUL ANNUALISATION FORFAIT'!$G$4,AG21&gt;'2-CALCUL ANNUALISATION FORFAIT'!$H$4),"NP",IF(AG21=$AA$7,$Z$7,IF(AF21="lundi",IF(INDEX('2-CALCUL ANNUALISATION FORFAIT'!$K$43:$K$52,MOD(AC50,COUNTIF('2-CALCUL ANNUALISATION FORFAIT'!$K$43:$K$52,"&gt;0"))+1)&gt;0,MOD(AC50,COUNTIF('2-CALCUL ANNUALISATION FORFAIT'!$K$43:$K$52,"&gt;0"))+1,1),AC50))),$Z$7)</f>
        <v>1</v>
      </c>
      <c r="AI21" s="233" t="str">
        <f>IF(AH21="NP","NP",
IF(AH21=1,IF(AND(AG21&gt;='2-CALCUL ANNUALISATION FORFAIT'!$G$4,AG21&lt;='2-CALCUL ANNUALISATION FORFAIT'!$H$4),VLOOKUP(AF21,PARAMETRES!$A$16:$B$22,2,FALSE),0),
IF(AH21=2,IF(AND(AG21&gt;='2-CALCUL ANNUALISATION FORFAIT'!$G$4,AG21&lt;='2-CALCUL ANNUALISATION FORFAIT'!$H$4),VLOOKUP(AF21,PARAMETRES!$E$16:$F$22,2,FALSE),0),
IF(AH21=3,IF(AND(AG21&gt;='2-CALCUL ANNUALISATION FORFAIT'!$G$4,AG21&lt;='2-CALCUL ANNUALISATION FORFAIT'!$H$4),VLOOKUP(AF21,PARAMETRES!$I$16:$J$22,2,FALSE),0),
IF(AH21=4,IF(AND(AG21&gt;='2-CALCUL ANNUALISATION FORFAIT'!$G$4,AG21&lt;='2-CALCUL ANNUALISATION FORFAIT'!$H$4),VLOOKUP(AF21,PARAMETRES!$M$16:$N$22,2,FALSE),0),
IF(AH21=5,IF(AND(AG21&gt;='2-CALCUL ANNUALISATION FORFAIT'!$G$4,AG21&lt;='2-CALCUL ANNUALISATION FORFAIT'!$H$4),VLOOKUP(AF21,PARAMETRES!$Q$16:$R$22,2,FALSE),0),
IF(AH21=6,IF(AND(AG21&gt;='2-CALCUL ANNUALISATION FORFAIT'!$G$4,AG21&lt;='2-CALCUL ANNUALISATION FORFAIT'!$H$4),VLOOKUP(AF21,PARAMETRES!$U$16:$V$22,2,FALSE),0),
IF(AH21=7,IF(AND(AG21&gt;='2-CALCUL ANNUALISATION FORFAIT'!$G$4,AG21&lt;='2-CALCUL ANNUALISATION FORFAIT'!$H$4),VLOOKUP(AF21,PARAMETRES!$Y$16:$Z$22,2,FALSE),0),
IF(AH21=8,IF(AND(AG21&gt;='2-CALCUL ANNUALISATION FORFAIT'!$G$4,AG21&lt;='2-CALCUL ANNUALISATION FORFAIT'!$H$4),VLOOKUP(AF21,PARAMETRES!$AC$16:$AD$22,2,FALSE),0),
IF(AH21=9,IF(AND(AG21&gt;='2-CALCUL ANNUALISATION FORFAIT'!$G$4,AG21&lt;='2-CALCUL ANNUALISATION FORFAIT'!$H$4),VLOOKUP(AF21,PARAMETRES!$AG$16:$AH$22,2,FALSE),0),
IF(AH21=10,IF(AND(AG21&gt;='2-CALCUL ANNUALISATION FORFAIT'!$G$4,AG21&lt;='2-CALCUL ANNUALISATION FORFAIT'!$H$4),VLOOKUP(AF21,PARAMETRES!$AK$16:$AL$22,2,FALSE),0))))))))))))</f>
        <v>J</v>
      </c>
      <c r="AJ21" s="195">
        <f>IF(AND(AG21&gt;='2-CALCUL ANNUALISATION FORFAIT'!$G$4,AG21&lt;='2-CALCUL ANNUALISATION FORFAIT'!$H$4),VLOOKUP(AI21,'2-CALCUL ANNUALISATION FORFAIT'!$E$24:$K$37,7,FALSE),"NP")</f>
        <v>0.37500000000000006</v>
      </c>
      <c r="AK21" s="182" t="str">
        <f>TEXT(AL21,"JJJJJJJJJ")</f>
        <v>vendredi</v>
      </c>
      <c r="AL21" s="180">
        <f>DATE(YEAR(AG51),MONTH(AG51),DAY(AG51)+1)</f>
        <v>45870</v>
      </c>
      <c r="AM21" s="232" cm="1">
        <f t="array" ref="AM21">IFERROR(IF(OR(AL21&lt;'2-CALCUL ANNUALISATION FORFAIT'!$G$4,AL21&gt;'2-CALCUL ANNUALISATION FORFAIT'!$H$4),"NP",IF(AL21=$AA$7,$Z$7,IF(AK21="lundi",IF(INDEX('2-CALCUL ANNUALISATION FORFAIT'!$K$43:$K$52,MOD(AH51,COUNTIF('2-CALCUL ANNUALISATION FORFAIT'!$K$43:$K$52,"&gt;0"))+1)&gt;0,MOD(AH51,COUNTIF('2-CALCUL ANNUALISATION FORFAIT'!$K$43:$K$52,"&gt;0"))+1,1),AH51))),$Z$7)</f>
        <v>1</v>
      </c>
      <c r="AN21" s="233" t="str">
        <f>IF(AM21="NP","NP",
IF(AM21=1,IF(AND(AL21&gt;='2-CALCUL ANNUALISATION FORFAIT'!$G$4,AL21&lt;='2-CALCUL ANNUALISATION FORFAIT'!$H$4),VLOOKUP(AK21,PARAMETRES!$A$16:$B$22,2,FALSE),0),
IF(AM21=2,IF(AND(AL21&gt;='2-CALCUL ANNUALISATION FORFAIT'!$G$4,AL21&lt;='2-CALCUL ANNUALISATION FORFAIT'!$H$4),VLOOKUP(AK21,PARAMETRES!$E$16:$F$22,2,FALSE),0),
IF(AM21=3,IF(AND(AL21&gt;='2-CALCUL ANNUALISATION FORFAIT'!$G$4,AL21&lt;='2-CALCUL ANNUALISATION FORFAIT'!$H$4),VLOOKUP(AK21,PARAMETRES!$I$16:$J$22,2,FALSE),0),
IF(AM21=4,IF(AND(AL21&gt;='2-CALCUL ANNUALISATION FORFAIT'!$G$4,AL21&lt;='2-CALCUL ANNUALISATION FORFAIT'!$H$4),VLOOKUP(AK21,PARAMETRES!$M$16:$N$22,2,FALSE),0),
IF(AM21=5,IF(AND(AL21&gt;='2-CALCUL ANNUALISATION FORFAIT'!$G$4,AL21&lt;='2-CALCUL ANNUALISATION FORFAIT'!$H$4),VLOOKUP(AK21,PARAMETRES!$Q$16:$R$22,2,FALSE),0),
IF(AM21=6,IF(AND(AL21&gt;='2-CALCUL ANNUALISATION FORFAIT'!$G$4,AL21&lt;='2-CALCUL ANNUALISATION FORFAIT'!$H$4),VLOOKUP(AK21,PARAMETRES!$U$16:$V$22,2,FALSE),0),
IF(AM21=7,IF(AND(AL21&gt;='2-CALCUL ANNUALISATION FORFAIT'!$G$4,AL21&lt;='2-CALCUL ANNUALISATION FORFAIT'!$H$4),VLOOKUP(AK21,PARAMETRES!$Y$16:$Z$22,2,FALSE),0),
IF(AM21=8,IF(AND(AL21&gt;='2-CALCUL ANNUALISATION FORFAIT'!$G$4,AL21&lt;='2-CALCUL ANNUALISATION FORFAIT'!$H$4),VLOOKUP(AK21,PARAMETRES!$AC$16:$AD$22,2,FALSE),0),
IF(AM21=9,IF(AND(AL21&gt;='2-CALCUL ANNUALISATION FORFAIT'!$G$4,AL21&lt;='2-CALCUL ANNUALISATION FORFAIT'!$H$4),VLOOKUP(AK21,PARAMETRES!$AG$16:$AH$22,2,FALSE),0),
IF(AM21=10,IF(AND(AL21&gt;='2-CALCUL ANNUALISATION FORFAIT'!$G$4,AL21&lt;='2-CALCUL ANNUALISATION FORFAIT'!$H$4),VLOOKUP(AK21,PARAMETRES!$AK$16:$AL$22,2,FALSE),0))))))))))))</f>
        <v>J</v>
      </c>
      <c r="AO21" s="195">
        <f>IF(AND(AL21&gt;='2-CALCUL ANNUALISATION FORFAIT'!$G$4,AL21&lt;='2-CALCUL ANNUALISATION FORFAIT'!$H$4),VLOOKUP(AN21,'2-CALCUL ANNUALISATION FORFAIT'!$E$24:$K$37,7,FALSE),"NP")</f>
        <v>0.37500000000000006</v>
      </c>
      <c r="AP21" s="182" t="str">
        <f>TEXT(AQ21,"JJJJJJJJJ")</f>
        <v>lundi</v>
      </c>
      <c r="AQ21" s="47">
        <f>DATE(YEAR(AL51),MONTH(AL51),DAY(AL51)+1)</f>
        <v>45901</v>
      </c>
      <c r="AR21" s="232" cm="1">
        <f t="array" ref="AR21">IFERROR(IF(OR(AQ21&lt;'2-CALCUL ANNUALISATION FORFAIT'!$G$4,AQ21&gt;'2-CALCUL ANNUALISATION FORFAIT'!$H$4),"NP",IF(AQ21=$AA$7,$Z$7,IF(AP21="lundi",IF(INDEX('2-CALCUL ANNUALISATION FORFAIT'!$K$43:$K$52,MOD(AM51,COUNTIF('2-CALCUL ANNUALISATION FORFAIT'!$K$43:$K$52,"&gt;0"))+1)&gt;0,MOD(AM51,COUNTIF('2-CALCUL ANNUALISATION FORFAIT'!$K$43:$K$52,"&gt;0"))+1,1),AM51))),$Z$7)</f>
        <v>2</v>
      </c>
      <c r="AS21" s="233" t="str">
        <f>IF(AR21="NP","NP",
IF(AR21=1,IF(AND(AQ21&gt;='2-CALCUL ANNUALISATION FORFAIT'!$G$4,AQ21&lt;='2-CALCUL ANNUALISATION FORFAIT'!$H$4),VLOOKUP(AP21,PARAMETRES!$A$16:$B$22,2,FALSE),0),
IF(AR21=2,IF(AND(AQ21&gt;='2-CALCUL ANNUALISATION FORFAIT'!$G$4,AQ21&lt;='2-CALCUL ANNUALISATION FORFAIT'!$H$4),VLOOKUP(AP21,PARAMETRES!$E$16:$F$22,2,FALSE),0),
IF(AR21=3,IF(AND(AQ21&gt;='2-CALCUL ANNUALISATION FORFAIT'!$G$4,AQ21&lt;='2-CALCUL ANNUALISATION FORFAIT'!$H$4),VLOOKUP(AP21,PARAMETRES!$I$16:$J$22,2,FALSE),0),
IF(AR21=4,IF(AND(AQ21&gt;='2-CALCUL ANNUALISATION FORFAIT'!$G$4,AQ21&lt;='2-CALCUL ANNUALISATION FORFAIT'!$H$4),VLOOKUP(AP21,PARAMETRES!$M$16:$N$22,2,FALSE),0),
IF(AR21=5,IF(AND(AQ21&gt;='2-CALCUL ANNUALISATION FORFAIT'!$G$4,AQ21&lt;='2-CALCUL ANNUALISATION FORFAIT'!$H$4),VLOOKUP(AP21,PARAMETRES!$Q$16:$R$22,2,FALSE),0),
IF(AR21=6,IF(AND(AQ21&gt;='2-CALCUL ANNUALISATION FORFAIT'!$G$4,AQ21&lt;='2-CALCUL ANNUALISATION FORFAIT'!$H$4),VLOOKUP(AP21,PARAMETRES!$U$16:$V$22,2,FALSE),0),
IF(AR21=7,IF(AND(AQ21&gt;='2-CALCUL ANNUALISATION FORFAIT'!$G$4,AQ21&lt;='2-CALCUL ANNUALISATION FORFAIT'!$H$4),VLOOKUP(AP21,PARAMETRES!$Y$16:$Z$22,2,FALSE),0),
IF(AR21=8,IF(AND(AQ21&gt;='2-CALCUL ANNUALISATION FORFAIT'!$G$4,AQ21&lt;='2-CALCUL ANNUALISATION FORFAIT'!$H$4),VLOOKUP(AP21,PARAMETRES!$AC$16:$AD$22,2,FALSE),0),
IF(AR21=9,IF(AND(AQ21&gt;='2-CALCUL ANNUALISATION FORFAIT'!$G$4,AQ21&lt;='2-CALCUL ANNUALISATION FORFAIT'!$H$4),VLOOKUP(AP21,PARAMETRES!$AG$16:$AH$22,2,FALSE),0),
IF(AR21=10,IF(AND(AQ21&gt;='2-CALCUL ANNUALISATION FORFAIT'!$G$4,AQ21&lt;='2-CALCUL ANNUALISATION FORFAIT'!$H$4),VLOOKUP(AP21,PARAMETRES!$AK$16:$AL$22,2,FALSE),0))))))))))))</f>
        <v>J2</v>
      </c>
      <c r="AT21" s="195">
        <f>IF(AND(AQ21&gt;='2-CALCUL ANNUALISATION FORFAIT'!$G$4,AQ21&lt;='2-CALCUL ANNUALISATION FORFAIT'!$H$4),VLOOKUP(AS21,'2-CALCUL ANNUALISATION FORFAIT'!$E$24:$K$37,7,FALSE),"NP")</f>
        <v>0.20833333333333331</v>
      </c>
      <c r="AU21" s="182" t="str">
        <f>TEXT(AV21,"JJJJJJJJJ")</f>
        <v>mercredi</v>
      </c>
      <c r="AV21" s="180">
        <f>DATE(YEAR(AQ50),MONTH(AQ50),DAY(AQ50)+1)</f>
        <v>45931</v>
      </c>
      <c r="AW21" s="232" cm="1">
        <f t="array" ref="AW21">IFERROR(IF(OR(AV21&lt;'2-CALCUL ANNUALISATION FORFAIT'!$G$4,AV21&gt;'2-CALCUL ANNUALISATION FORFAIT'!$H$4),"NP",IF(AV21=$AA$7,$Z$7,IF(AU21="lundi",IF(INDEX('2-CALCUL ANNUALISATION FORFAIT'!$K$43:$K$52,MOD(AR50,COUNTIF('2-CALCUL ANNUALISATION FORFAIT'!$K$43:$K$52,"&gt;0"))+1)&gt;0,MOD(AR50,COUNTIF('2-CALCUL ANNUALISATION FORFAIT'!$K$43:$K$52,"&gt;0"))+1,1),AR50))),$Z$7)</f>
        <v>2</v>
      </c>
      <c r="AX21" s="233" t="str">
        <f>IF(AW21="NP","NP",
IF(AW21=1,IF(AND(AV21&gt;='2-CALCUL ANNUALISATION FORFAIT'!$G$4,AV21&lt;='2-CALCUL ANNUALISATION FORFAIT'!$H$4),VLOOKUP(AU21,PARAMETRES!$A$16:$B$22,2,FALSE),0),
IF(AW21=2,IF(AND(AV21&gt;='2-CALCUL ANNUALISATION FORFAIT'!$G$4,AV21&lt;='2-CALCUL ANNUALISATION FORFAIT'!$H$4),VLOOKUP(AU21,PARAMETRES!$E$16:$F$22,2,FALSE),0),
IF(AW21=3,IF(AND(AV21&gt;='2-CALCUL ANNUALISATION FORFAIT'!$G$4,AV21&lt;='2-CALCUL ANNUALISATION FORFAIT'!$H$4),VLOOKUP(AU21,PARAMETRES!$I$16:$J$22,2,FALSE),0),
IF(AW21=4,IF(AND(AV21&gt;='2-CALCUL ANNUALISATION FORFAIT'!$G$4,AV21&lt;='2-CALCUL ANNUALISATION FORFAIT'!$H$4),VLOOKUP(AU21,PARAMETRES!$M$16:$N$22,2,FALSE),0),
IF(AW21=5,IF(AND(AV21&gt;='2-CALCUL ANNUALISATION FORFAIT'!$G$4,AV21&lt;='2-CALCUL ANNUALISATION FORFAIT'!$H$4),VLOOKUP(AU21,PARAMETRES!$Q$16:$R$22,2,FALSE),0),
IF(AW21=6,IF(AND(AV21&gt;='2-CALCUL ANNUALISATION FORFAIT'!$G$4,AV21&lt;='2-CALCUL ANNUALISATION FORFAIT'!$H$4),VLOOKUP(AU21,PARAMETRES!$U$16:$V$22,2,FALSE),0),
IF(AW21=7,IF(AND(AV21&gt;='2-CALCUL ANNUALISATION FORFAIT'!$G$4,AV21&lt;='2-CALCUL ANNUALISATION FORFAIT'!$H$4),VLOOKUP(AU21,PARAMETRES!$Y$16:$Z$22,2,FALSE),0),
IF(AW21=8,IF(AND(AV21&gt;='2-CALCUL ANNUALISATION FORFAIT'!$G$4,AV21&lt;='2-CALCUL ANNUALISATION FORFAIT'!$H$4),VLOOKUP(AU21,PARAMETRES!$AC$16:$AD$22,2,FALSE),0),
IF(AW21=9,IF(AND(AV21&gt;='2-CALCUL ANNUALISATION FORFAIT'!$G$4,AV21&lt;='2-CALCUL ANNUALISATION FORFAIT'!$H$4),VLOOKUP(AU21,PARAMETRES!$AG$16:$AH$22,2,FALSE),0),
IF(AW21=10,IF(AND(AV21&gt;='2-CALCUL ANNUALISATION FORFAIT'!$G$4,AV21&lt;='2-CALCUL ANNUALISATION FORFAIT'!$H$4),VLOOKUP(AU21,PARAMETRES!$AK$16:$AL$22,2,FALSE),0))))))))))))</f>
        <v>J2</v>
      </c>
      <c r="AY21" s="195">
        <f>IF(AND(AV21&gt;='2-CALCUL ANNUALISATION FORFAIT'!$G$4,AV21&lt;='2-CALCUL ANNUALISATION FORFAIT'!$H$4),VLOOKUP(AX21,'2-CALCUL ANNUALISATION FORFAIT'!$E$24:$K$37,7,FALSE),"NP")</f>
        <v>0.20833333333333331</v>
      </c>
      <c r="AZ21" s="182" t="str">
        <f>TEXT(BA21,"JJJJJJJJJ")</f>
        <v>samedi</v>
      </c>
      <c r="BA21" s="47">
        <f>DATE(YEAR(AV51),MONTH(AV51),DAY(AV51)+1)</f>
        <v>45962</v>
      </c>
      <c r="BB21" s="232" cm="1">
        <f t="array" ref="BB21">IFERROR(IF(OR(BA21&lt;'2-CALCUL ANNUALISATION FORFAIT'!$G$4,BA21&gt;'2-CALCUL ANNUALISATION FORFAIT'!$H$4),"NP",IF(BA21=$AA$7,$Z$7,IF(AZ21="lundi",IF(INDEX('2-CALCUL ANNUALISATION FORFAIT'!$K$43:$K$52,MOD(AW51,COUNTIF('2-CALCUL ANNUALISATION FORFAIT'!$K$43:$K$52,"&gt;0"))+1)&gt;0,MOD(AW51,COUNTIF('2-CALCUL ANNUALISATION FORFAIT'!$K$43:$K$52,"&gt;0"))+1,1),AW51))),$Z$7)</f>
        <v>2</v>
      </c>
      <c r="BC21" s="233" t="str">
        <f>IF(BB21="NP","NP",
IF(BB21=1,IF(AND(BA21&gt;='2-CALCUL ANNUALISATION FORFAIT'!$G$4,BA21&lt;='2-CALCUL ANNUALISATION FORFAIT'!$H$4),VLOOKUP(AZ21,PARAMETRES!$A$16:$B$22,2,FALSE),0),
IF(BB21=2,IF(AND(BA21&gt;='2-CALCUL ANNUALISATION FORFAIT'!$G$4,BA21&lt;='2-CALCUL ANNUALISATION FORFAIT'!$H$4),VLOOKUP(AZ21,PARAMETRES!$E$16:$F$22,2,FALSE),0),
IF(BB21=3,IF(AND(BA21&gt;='2-CALCUL ANNUALISATION FORFAIT'!$G$4,BA21&lt;='2-CALCUL ANNUALISATION FORFAIT'!$H$4),VLOOKUP(AZ21,PARAMETRES!$I$16:$J$22,2,FALSE),0),
IF(BB21=4,IF(AND(BA21&gt;='2-CALCUL ANNUALISATION FORFAIT'!$G$4,BA21&lt;='2-CALCUL ANNUALISATION FORFAIT'!$H$4),VLOOKUP(AZ21,PARAMETRES!$M$16:$N$22,2,FALSE),0),
IF(BB21=5,IF(AND(BA21&gt;='2-CALCUL ANNUALISATION FORFAIT'!$G$4,BA21&lt;='2-CALCUL ANNUALISATION FORFAIT'!$H$4),VLOOKUP(AZ21,PARAMETRES!$Q$16:$R$22,2,FALSE),0),
IF(BB21=6,IF(AND(BA21&gt;='2-CALCUL ANNUALISATION FORFAIT'!$G$4,BA21&lt;='2-CALCUL ANNUALISATION FORFAIT'!$H$4),VLOOKUP(AZ21,PARAMETRES!$U$16:$V$22,2,FALSE),0),
IF(BB21=7,IF(AND(BA21&gt;='2-CALCUL ANNUALISATION FORFAIT'!$G$4,BA21&lt;='2-CALCUL ANNUALISATION FORFAIT'!$H$4),VLOOKUP(AZ21,PARAMETRES!$Y$16:$Z$22,2,FALSE),0),
IF(BB21=8,IF(AND(BA21&gt;='2-CALCUL ANNUALISATION FORFAIT'!$G$4,BA21&lt;='2-CALCUL ANNUALISATION FORFAIT'!$H$4),VLOOKUP(AZ21,PARAMETRES!$AC$16:$AD$22,2,FALSE),0),
IF(BB21=9,IF(AND(BA21&gt;='2-CALCUL ANNUALISATION FORFAIT'!$G$4,BA21&lt;='2-CALCUL ANNUALISATION FORFAIT'!$H$4),VLOOKUP(AZ21,PARAMETRES!$AG$16:$AH$22,2,FALSE),0),
IF(BB21=10,IF(AND(BA21&gt;='2-CALCUL ANNUALISATION FORFAIT'!$G$4,BA21&lt;='2-CALCUL ANNUALISATION FORFAIT'!$H$4),VLOOKUP(AZ21,PARAMETRES!$AK$16:$AL$22,2,FALSE),0))))))))))))</f>
        <v>RH</v>
      </c>
      <c r="BD21" s="195">
        <f>IF(AND(BA21&gt;='2-CALCUL ANNUALISATION FORFAIT'!$G$4,BA21&lt;='2-CALCUL ANNUALISATION FORFAIT'!$H$4),VLOOKUP(BC21,'2-CALCUL ANNUALISATION FORFAIT'!$E$24:$K$37,7,FALSE),"NP")</f>
        <v>0</v>
      </c>
      <c r="BE21" s="182" t="str">
        <f>TEXT(BF21,"JJJJJJJJJ")</f>
        <v>lundi</v>
      </c>
      <c r="BF21" s="180">
        <f>DATE(YEAR(BA50),MONTH(BA50),DAY(BA50)+1)</f>
        <v>45992</v>
      </c>
      <c r="BG21" s="232" cm="1">
        <f t="array" ref="BG21">IFERROR(IF(OR(BF21&lt;'2-CALCUL ANNUALISATION FORFAIT'!$G$4,BF21&gt;'2-CALCUL ANNUALISATION FORFAIT'!$H$4),"NP",IF(BF21=$AA$7,$Z$7,IF(BE21="lundi",IF(INDEX('2-CALCUL ANNUALISATION FORFAIT'!$K$43:$K$52,MOD(BB50,COUNTIF('2-CALCUL ANNUALISATION FORFAIT'!$K$43:$K$52,"&gt;0"))+1)&gt;0,MOD(BB50,COUNTIF('2-CALCUL ANNUALISATION FORFAIT'!$K$43:$K$52,"&gt;0"))+1,1),BB50))),$Z$7)</f>
        <v>1</v>
      </c>
      <c r="BH21" s="233" t="str">
        <f>IF(BG21="NP","NP",
IF(BG21=1,IF(AND(BF21&gt;='2-CALCUL ANNUALISATION FORFAIT'!$G$4,BF21&lt;='2-CALCUL ANNUALISATION FORFAIT'!$H$4),VLOOKUP(BE21,PARAMETRES!$A$16:$B$22,2,FALSE),0),
IF(BG21=2,IF(AND(BF21&gt;='2-CALCUL ANNUALISATION FORFAIT'!$G$4,BF21&lt;='2-CALCUL ANNUALISATION FORFAIT'!$H$4),VLOOKUP(BE21,PARAMETRES!$E$16:$F$22,2,FALSE),0),
IF(BG21=3,IF(AND(BF21&gt;='2-CALCUL ANNUALISATION FORFAIT'!$G$4,BF21&lt;='2-CALCUL ANNUALISATION FORFAIT'!$H$4),VLOOKUP(BE21,PARAMETRES!$I$16:$J$22,2,FALSE),0),
IF(BG21=4,IF(AND(BF21&gt;='2-CALCUL ANNUALISATION FORFAIT'!$G$4,BF21&lt;='2-CALCUL ANNUALISATION FORFAIT'!$H$4),VLOOKUP(BE21,PARAMETRES!$M$16:$N$22,2,FALSE),0),
IF(BG21=5,IF(AND(BF21&gt;='2-CALCUL ANNUALISATION FORFAIT'!$G$4,BF21&lt;='2-CALCUL ANNUALISATION FORFAIT'!$H$4),VLOOKUP(BE21,PARAMETRES!$Q$16:$R$22,2,FALSE),0),
IF(BG21=6,IF(AND(BF21&gt;='2-CALCUL ANNUALISATION FORFAIT'!$G$4,BF21&lt;='2-CALCUL ANNUALISATION FORFAIT'!$H$4),VLOOKUP(BE21,PARAMETRES!$U$16:$V$22,2,FALSE),0),
IF(BG21=7,IF(AND(BF21&gt;='2-CALCUL ANNUALISATION FORFAIT'!$G$4,BF21&lt;='2-CALCUL ANNUALISATION FORFAIT'!$H$4),VLOOKUP(BE21,PARAMETRES!$Y$16:$Z$22,2,FALSE),0),
IF(BG21=8,IF(AND(BF21&gt;='2-CALCUL ANNUALISATION FORFAIT'!$G$4,BF21&lt;='2-CALCUL ANNUALISATION FORFAIT'!$H$4),VLOOKUP(BE21,PARAMETRES!$AC$16:$AD$22,2,FALSE),0),
IF(BG21=9,IF(AND(BF21&gt;='2-CALCUL ANNUALISATION FORFAIT'!$G$4,BF21&lt;='2-CALCUL ANNUALISATION FORFAIT'!$H$4),VLOOKUP(BE21,PARAMETRES!$AG$16:$AH$22,2,FALSE),0),
IF(BG21=10,IF(AND(BF21&gt;='2-CALCUL ANNUALISATION FORFAIT'!$G$4,BF21&lt;='2-CALCUL ANNUALISATION FORFAIT'!$H$4),VLOOKUP(BE21,PARAMETRES!$AK$16:$AL$22,2,FALSE),0))))))))))))</f>
        <v>J</v>
      </c>
      <c r="BI21" s="183">
        <f>IF(AND(BF21&gt;='2-CALCUL ANNUALISATION FORFAIT'!$G$4,BF21&lt;='2-CALCUL ANNUALISATION FORFAIT'!$H$4),VLOOKUP(BH21,'2-CALCUL ANNUALISATION FORFAIT'!$E$24:$K$37,7,FALSE),"NP")</f>
        <v>0.37500000000000006</v>
      </c>
    </row>
    <row r="22" spans="2:61" ht="22.15" customHeight="1" x14ac:dyDescent="0.25">
      <c r="B22" s="182" t="str">
        <f t="shared" ref="B22:B50" si="0">TEXT(C22,"JJJJJJJJJ")</f>
        <v>jeudi</v>
      </c>
      <c r="C22" s="47">
        <f>DATE(YEAR(C21),MONTH(C21),DAY(C21)+1)</f>
        <v>45659</v>
      </c>
      <c r="D22" s="232" cm="1">
        <f t="array" ref="D22">IFERROR(IF(OR(C22&lt;'2-CALCUL ANNUALISATION FORFAIT'!$G$4,C22&gt;'2-CALCUL ANNUALISATION FORFAIT'!$H$4),"NP",IF(C22=$AA$7,$Z$7,IF(B22="lundi",IF(INDEX('2-CALCUL ANNUALISATION FORFAIT'!$K$43:$K$52,MOD(D21,COUNTIF('2-CALCUL ANNUALISATION FORFAIT'!$K$43:$K$52,"&gt;0"))+1)&gt;0,MOD(D21,COUNTIF('2-CALCUL ANNUALISATION FORFAIT'!$K$43:$K$52,"&gt;0"))+1,1),D21))),$Z$7)</f>
        <v>1</v>
      </c>
      <c r="E22" s="233" t="str">
        <f>IF(D22="NP","NP",
IF(D22=1,IF(AND(C22&gt;='2-CALCUL ANNUALISATION FORFAIT'!$G$4,C22&lt;='2-CALCUL ANNUALISATION FORFAIT'!$H$4),VLOOKUP(B22,PARAMETRES!$A$16:$B$22,2,FALSE),0),
IF(D22=2,IF(AND(C22&gt;='2-CALCUL ANNUALISATION FORFAIT'!$G$4,C22&lt;='2-CALCUL ANNUALISATION FORFAIT'!$H$4),VLOOKUP(B22,PARAMETRES!$E$16:$F$22,2,FALSE),0),
IF(D22=3,IF(AND(C22&gt;='2-CALCUL ANNUALISATION FORFAIT'!$G$4,C22&lt;='2-CALCUL ANNUALISATION FORFAIT'!$H$4),VLOOKUP(B22,PARAMETRES!$I$16:$J$22,2,FALSE),0),
IF(D22=4,IF(AND(C22&gt;='2-CALCUL ANNUALISATION FORFAIT'!$G$4,C22&lt;='2-CALCUL ANNUALISATION FORFAIT'!$H$4),VLOOKUP(B22,PARAMETRES!$M$16:$N$22,2,FALSE),0),
IF(D22=5,IF(AND(C22&gt;='2-CALCUL ANNUALISATION FORFAIT'!$G$4,C22&lt;='2-CALCUL ANNUALISATION FORFAIT'!$H$4),VLOOKUP(B22,PARAMETRES!$Q$16:$R$22,2,FALSE),0),
IF(D22=6,IF(AND(C22&gt;='2-CALCUL ANNUALISATION FORFAIT'!$G$4,C22&lt;='2-CALCUL ANNUALISATION FORFAIT'!$H$4),VLOOKUP(B22,PARAMETRES!$U$16:$V$22,2,FALSE),0),
IF(D22=7,IF(AND(C22&gt;='2-CALCUL ANNUALISATION FORFAIT'!$G$4,C22&lt;='2-CALCUL ANNUALISATION FORFAIT'!$H$4),VLOOKUP(B22,PARAMETRES!$Y$16:$Z$22,2,FALSE),0),
IF(D22=8,IF(AND(C22&gt;='2-CALCUL ANNUALISATION FORFAIT'!$G$4,C22&lt;='2-CALCUL ANNUALISATION FORFAIT'!$H$4),VLOOKUP(B22,PARAMETRES!$AC$16:$AD$22,2,FALSE),0),
IF(D22=9,IF(AND(C22&gt;='2-CALCUL ANNUALISATION FORFAIT'!$G$4,C22&lt;='2-CALCUL ANNUALISATION FORFAIT'!$H$4),VLOOKUP(B22,PARAMETRES!$AG$16:$AH$22,2,FALSE),0),
IF(D22=10,IF(AND(C22&gt;='2-CALCUL ANNUALISATION FORFAIT'!$G$4,C22&lt;='2-CALCUL ANNUALISATION FORFAIT'!$H$4),VLOOKUP(B22,PARAMETRES!$AK$16:$AL$22,2,FALSE),0))))))))))))</f>
        <v>J</v>
      </c>
      <c r="F22" s="183">
        <f>IF(AND(C22&gt;='2-CALCUL ANNUALISATION FORFAIT'!$G$4,C22&lt;='2-CALCUL ANNUALISATION FORFAIT'!$H$4),VLOOKUP(E22,'2-CALCUL ANNUALISATION FORFAIT'!$E$24:$K$37,7,FALSE),"NP")</f>
        <v>0.37500000000000006</v>
      </c>
      <c r="G22" s="188" t="str">
        <f t="shared" ref="G22:G49" si="1">TEXT(H22,"JJJJJJJJJ")</f>
        <v>dimanche</v>
      </c>
      <c r="H22" s="47">
        <f>DATE(YEAR(H21),MONTH(H21),DAY(H21)+1)</f>
        <v>45690</v>
      </c>
      <c r="I22" s="232" cm="1">
        <f t="array" ref="I22">IFERROR(IF(OR(H22&lt;'2-CALCUL ANNUALISATION FORFAIT'!$G$4,H22&gt;'2-CALCUL ANNUALISATION FORFAIT'!$H$4),"NP",IF(H22=$AA$7,$Z$7,IF(G22="lundi",IF(INDEX('2-CALCUL ANNUALISATION FORFAIT'!$K$43:$K$52,MOD(I21,COUNTIF('2-CALCUL ANNUALISATION FORFAIT'!$K$43:$K$52,"&gt;0"))+1)&gt;0,MOD(I21,COUNTIF('2-CALCUL ANNUALISATION FORFAIT'!$K$43:$K$52,"&gt;0"))+1,1),I21))),$Z$7)</f>
        <v>1</v>
      </c>
      <c r="J22" s="233" t="str">
        <f>IF(I22="NP","NP",
IF(I22=1,IF(AND(H22&gt;='2-CALCUL ANNUALISATION FORFAIT'!$G$4,H22&lt;='2-CALCUL ANNUALISATION FORFAIT'!$H$4),VLOOKUP(G22,PARAMETRES!$A$16:$B$22,2,FALSE),0),
IF(I22=2,IF(AND(H22&gt;='2-CALCUL ANNUALISATION FORFAIT'!$G$4,H22&lt;='2-CALCUL ANNUALISATION FORFAIT'!$H$4),VLOOKUP(G22,PARAMETRES!$E$16:$F$22,2,FALSE),0),
IF(I22=3,IF(AND(H22&gt;='2-CALCUL ANNUALISATION FORFAIT'!$G$4,H22&lt;='2-CALCUL ANNUALISATION FORFAIT'!$H$4),VLOOKUP(G22,PARAMETRES!$I$16:$J$22,2,FALSE),0),
IF(I22=4,IF(AND(H22&gt;='2-CALCUL ANNUALISATION FORFAIT'!$G$4,H22&lt;='2-CALCUL ANNUALISATION FORFAIT'!$H$4),VLOOKUP(G22,PARAMETRES!$M$16:$N$22,2,FALSE),0),
IF(I22=5,IF(AND(H22&gt;='2-CALCUL ANNUALISATION FORFAIT'!$G$4,H22&lt;='2-CALCUL ANNUALISATION FORFAIT'!$H$4),VLOOKUP(G22,PARAMETRES!$Q$16:$R$22,2,FALSE),0),
IF(I22=6,IF(AND(H22&gt;='2-CALCUL ANNUALISATION FORFAIT'!$G$4,H22&lt;='2-CALCUL ANNUALISATION FORFAIT'!$H$4),VLOOKUP(G22,PARAMETRES!$U$16:$V$22,2,FALSE),0),
IF(I22=7,IF(AND(H22&gt;='2-CALCUL ANNUALISATION FORFAIT'!$G$4,H22&lt;='2-CALCUL ANNUALISATION FORFAIT'!$H$4),VLOOKUP(G22,PARAMETRES!$Y$16:$Z$22,2,FALSE),0),
IF(I22=8,IF(AND(H22&gt;='2-CALCUL ANNUALISATION FORFAIT'!$G$4,H22&lt;='2-CALCUL ANNUALISATION FORFAIT'!$H$4),VLOOKUP(G22,PARAMETRES!$AC$16:$AD$22,2,FALSE),0),
IF(I22=9,IF(AND(H22&gt;='2-CALCUL ANNUALISATION FORFAIT'!$G$4,H22&lt;='2-CALCUL ANNUALISATION FORFAIT'!$H$4),VLOOKUP(G22,PARAMETRES!$AG$16:$AH$22,2,FALSE),0),
IF(I22=10,IF(AND(H22&gt;='2-CALCUL ANNUALISATION FORFAIT'!$G$4,H22&lt;='2-CALCUL ANNUALISATION FORFAIT'!$H$4),VLOOKUP(G22,PARAMETRES!$AK$16:$AL$22,2,FALSE),0))))))))))))</f>
        <v>RH</v>
      </c>
      <c r="K22" s="183">
        <f>IF(AND(H22&gt;='2-CALCUL ANNUALISATION FORFAIT'!$G$4,H22&lt;='2-CALCUL ANNUALISATION FORFAIT'!$H$4),VLOOKUP(J22,'2-CALCUL ANNUALISATION FORFAIT'!$E$24:$K$37,7,FALSE),"NP")</f>
        <v>0</v>
      </c>
      <c r="L22" s="188" t="str">
        <f t="shared" ref="L22:L50" si="2">TEXT(M22,"JJJJJJJJJ")</f>
        <v>dimanche</v>
      </c>
      <c r="M22" s="47">
        <f>DATE(YEAR(M21),MONTH(M21),DAY(M21)+1)</f>
        <v>45718</v>
      </c>
      <c r="N22" s="232" cm="1">
        <f t="array" ref="N22">IFERROR(IF(OR(M22&lt;'2-CALCUL ANNUALISATION FORFAIT'!$G$4,M22&gt;'2-CALCUL ANNUALISATION FORFAIT'!$H$4),"NP",IF(M22=$AA$7,$Z$7,IF(L22="lundi",IF(INDEX('2-CALCUL ANNUALISATION FORFAIT'!$K$43:$K$52,MOD(N21,COUNTIF('2-CALCUL ANNUALISATION FORFAIT'!$K$43:$K$52,"&gt;0"))+1)&gt;0,MOD(N21,COUNTIF('2-CALCUL ANNUALISATION FORFAIT'!$K$43:$K$52,"&gt;0"))+1,1),N21))),$Z$7)</f>
        <v>1</v>
      </c>
      <c r="O22" s="233" t="str">
        <f>IF(N22="NP","NP",
IF(N22=1,IF(AND(M22&gt;='2-CALCUL ANNUALISATION FORFAIT'!$G$4,M22&lt;='2-CALCUL ANNUALISATION FORFAIT'!$H$4),VLOOKUP(L22,PARAMETRES!$A$16:$B$22,2,FALSE),0),
IF(N22=2,IF(AND(M22&gt;='2-CALCUL ANNUALISATION FORFAIT'!$G$4,M22&lt;='2-CALCUL ANNUALISATION FORFAIT'!$H$4),VLOOKUP(L22,PARAMETRES!$E$16:$F$22,2,FALSE),0),
IF(N22=3,IF(AND(M22&gt;='2-CALCUL ANNUALISATION FORFAIT'!$G$4,M22&lt;='2-CALCUL ANNUALISATION FORFAIT'!$H$4),VLOOKUP(L22,PARAMETRES!$I$16:$J$22,2,FALSE),0),
IF(N22=4,IF(AND(M22&gt;='2-CALCUL ANNUALISATION FORFAIT'!$G$4,M22&lt;='2-CALCUL ANNUALISATION FORFAIT'!$H$4),VLOOKUP(L22,PARAMETRES!$M$16:$N$22,2,FALSE),0),
IF(N22=5,IF(AND(M22&gt;='2-CALCUL ANNUALISATION FORFAIT'!$G$4,M22&lt;='2-CALCUL ANNUALISATION FORFAIT'!$H$4),VLOOKUP(L22,PARAMETRES!$Q$16:$R$22,2,FALSE),0),
IF(N22=6,IF(AND(M22&gt;='2-CALCUL ANNUALISATION FORFAIT'!$G$4,M22&lt;='2-CALCUL ANNUALISATION FORFAIT'!$H$4),VLOOKUP(L22,PARAMETRES!$U$16:$V$22,2,FALSE),0),
IF(N22=7,IF(AND(M22&gt;='2-CALCUL ANNUALISATION FORFAIT'!$G$4,M22&lt;='2-CALCUL ANNUALISATION FORFAIT'!$H$4),VLOOKUP(L22,PARAMETRES!$Y$16:$Z$22,2,FALSE),0),
IF(N22=8,IF(AND(M22&gt;='2-CALCUL ANNUALISATION FORFAIT'!$G$4,M22&lt;='2-CALCUL ANNUALISATION FORFAIT'!$H$4),VLOOKUP(L22,PARAMETRES!$AC$16:$AD$22,2,FALSE),0),
IF(N22=9,IF(AND(M22&gt;='2-CALCUL ANNUALISATION FORFAIT'!$G$4,M22&lt;='2-CALCUL ANNUALISATION FORFAIT'!$H$4),VLOOKUP(L22,PARAMETRES!$AG$16:$AH$22,2,FALSE),0),
IF(N22=10,IF(AND(M22&gt;='2-CALCUL ANNUALISATION FORFAIT'!$G$4,M22&lt;='2-CALCUL ANNUALISATION FORFAIT'!$H$4),VLOOKUP(L22,PARAMETRES!$AK$16:$AL$22,2,FALSE),0))))))))))))</f>
        <v>RH</v>
      </c>
      <c r="P22" s="195">
        <f>IF(AND(M22&gt;='2-CALCUL ANNUALISATION FORFAIT'!$G$4,M22&lt;='2-CALCUL ANNUALISATION FORFAIT'!$H$4),VLOOKUP(O22,'2-CALCUL ANNUALISATION FORFAIT'!$E$24:$K$37,7,FALSE),"NP")</f>
        <v>0</v>
      </c>
      <c r="Q22" s="182" t="str">
        <f t="shared" ref="Q22:Q50" si="3">TEXT(R22,"JJJJJJJJJ")</f>
        <v>mercredi</v>
      </c>
      <c r="R22" s="47">
        <f>DATE(YEAR(R21),MONTH(R21),DAY(R21)+1)</f>
        <v>45749</v>
      </c>
      <c r="S22" s="232" cm="1">
        <f t="array" ref="S22">IFERROR(IF(OR(R22&lt;'2-CALCUL ANNUALISATION FORFAIT'!$G$4,R22&gt;'2-CALCUL ANNUALISATION FORFAIT'!$H$4),"NP",IF(R22=$AA$7,$Z$7,IF(Q22="lundi",IF(INDEX('2-CALCUL ANNUALISATION FORFAIT'!$K$43:$K$52,MOD(S21,COUNTIF('2-CALCUL ANNUALISATION FORFAIT'!$K$43:$K$52,"&gt;0"))+1)&gt;0,MOD(S21,COUNTIF('2-CALCUL ANNUALISATION FORFAIT'!$K$43:$K$52,"&gt;0"))+1,1),S21))),$Z$7)</f>
        <v>2</v>
      </c>
      <c r="T22" s="233" t="str">
        <f>IF(S22="NP","NP",
IF(S22=1,IF(AND(R22&gt;='2-CALCUL ANNUALISATION FORFAIT'!$G$4,R22&lt;='2-CALCUL ANNUALISATION FORFAIT'!$H$4),VLOOKUP(Q22,PARAMETRES!$A$16:$B$22,2,FALSE),0),
IF(S22=2,IF(AND(R22&gt;='2-CALCUL ANNUALISATION FORFAIT'!$G$4,R22&lt;='2-CALCUL ANNUALISATION FORFAIT'!$H$4),VLOOKUP(Q22,PARAMETRES!$E$16:$F$22,2,FALSE),0),
IF(S22=3,IF(AND(R22&gt;='2-CALCUL ANNUALISATION FORFAIT'!$G$4,R22&lt;='2-CALCUL ANNUALISATION FORFAIT'!$H$4),VLOOKUP(Q22,PARAMETRES!$I$16:$J$22,2,FALSE),0),
IF(S22=4,IF(AND(R22&gt;='2-CALCUL ANNUALISATION FORFAIT'!$G$4,R22&lt;='2-CALCUL ANNUALISATION FORFAIT'!$H$4),VLOOKUP(Q22,PARAMETRES!$M$16:$N$22,2,FALSE),0),
IF(S22=5,IF(AND(R22&gt;='2-CALCUL ANNUALISATION FORFAIT'!$G$4,R22&lt;='2-CALCUL ANNUALISATION FORFAIT'!$H$4),VLOOKUP(Q22,PARAMETRES!$Q$16:$R$22,2,FALSE),0),
IF(S22=6,IF(AND(R22&gt;='2-CALCUL ANNUALISATION FORFAIT'!$G$4,R22&lt;='2-CALCUL ANNUALISATION FORFAIT'!$H$4),VLOOKUP(Q22,PARAMETRES!$U$16:$V$22,2,FALSE),0),
IF(S22=7,IF(AND(R22&gt;='2-CALCUL ANNUALISATION FORFAIT'!$G$4,R22&lt;='2-CALCUL ANNUALISATION FORFAIT'!$H$4),VLOOKUP(Q22,PARAMETRES!$Y$16:$Z$22,2,FALSE),0),
IF(S22=8,IF(AND(R22&gt;='2-CALCUL ANNUALISATION FORFAIT'!$G$4,R22&lt;='2-CALCUL ANNUALISATION FORFAIT'!$H$4),VLOOKUP(Q22,PARAMETRES!$AC$16:$AD$22,2,FALSE),0),
IF(S22=9,IF(AND(R22&gt;='2-CALCUL ANNUALISATION FORFAIT'!$G$4,R22&lt;='2-CALCUL ANNUALISATION FORFAIT'!$H$4),VLOOKUP(Q22,PARAMETRES!$AG$16:$AH$22,2,FALSE),0),
IF(S22=10,IF(AND(R22&gt;='2-CALCUL ANNUALISATION FORFAIT'!$G$4,R22&lt;='2-CALCUL ANNUALISATION FORFAIT'!$H$4),VLOOKUP(Q22,PARAMETRES!$AK$16:$AL$22,2,FALSE),0))))))))))))</f>
        <v>J2</v>
      </c>
      <c r="U22" s="195">
        <f>IF(AND(R22&gt;='2-CALCUL ANNUALISATION FORFAIT'!$G$4,R22&lt;='2-CALCUL ANNUALISATION FORFAIT'!$H$4),VLOOKUP(T22,'2-CALCUL ANNUALISATION FORFAIT'!$E$24:$K$37,7,FALSE),"NP")</f>
        <v>0.20833333333333331</v>
      </c>
      <c r="V22" s="199" t="str">
        <f t="shared" ref="V22:V51" si="4">TEXT(W22,"JJJJJJJJJ")</f>
        <v>vendredi</v>
      </c>
      <c r="W22" s="181">
        <f>DATE(YEAR(W21),MONTH(W21),DAY(W21)+1)</f>
        <v>45779</v>
      </c>
      <c r="X22" s="232" cm="1">
        <f t="array" ref="X22">IFERROR(IF(OR(W22&lt;'2-CALCUL ANNUALISATION FORFAIT'!$G$4,W22&gt;'2-CALCUL ANNUALISATION FORFAIT'!$H$4),"NP",IF(W22=$AA$7,$Z$7,IF(V22="lundi",IF(INDEX('2-CALCUL ANNUALISATION FORFAIT'!$K$43:$K$52,MOD(X21,COUNTIF('2-CALCUL ANNUALISATION FORFAIT'!$K$43:$K$52,"&gt;0"))+1)&gt;0,MOD(X21,COUNTIF('2-CALCUL ANNUALISATION FORFAIT'!$K$43:$K$52,"&gt;0"))+1,1),X21))),$Z$7)</f>
        <v>2</v>
      </c>
      <c r="Y22" s="233" t="str">
        <f>IF(X22="NP","NP",
IF(X22=1,IF(AND(W22&gt;='2-CALCUL ANNUALISATION FORFAIT'!$G$4,W22&lt;='2-CALCUL ANNUALISATION FORFAIT'!$H$4),VLOOKUP(V22,PARAMETRES!$A$16:$B$22,2,FALSE),0),
IF(X22=2,IF(AND(W22&gt;='2-CALCUL ANNUALISATION FORFAIT'!$G$4,W22&lt;='2-CALCUL ANNUALISATION FORFAIT'!$H$4),VLOOKUP(V22,PARAMETRES!$E$16:$F$22,2,FALSE),0),
IF(X22=3,IF(AND(W22&gt;='2-CALCUL ANNUALISATION FORFAIT'!$G$4,W22&lt;='2-CALCUL ANNUALISATION FORFAIT'!$H$4),VLOOKUP(V22,PARAMETRES!$I$16:$J$22,2,FALSE),0),
IF(X22=4,IF(AND(W22&gt;='2-CALCUL ANNUALISATION FORFAIT'!$G$4,W22&lt;='2-CALCUL ANNUALISATION FORFAIT'!$H$4),VLOOKUP(V22,PARAMETRES!$M$16:$N$22,2,FALSE),0),
IF(X22=5,IF(AND(W22&gt;='2-CALCUL ANNUALISATION FORFAIT'!$G$4,W22&lt;='2-CALCUL ANNUALISATION FORFAIT'!$H$4),VLOOKUP(V22,PARAMETRES!$Q$16:$R$22,2,FALSE),0),
IF(X22=6,IF(AND(W22&gt;='2-CALCUL ANNUALISATION FORFAIT'!$G$4,W22&lt;='2-CALCUL ANNUALISATION FORFAIT'!$H$4),VLOOKUP(V22,PARAMETRES!$U$16:$V$22,2,FALSE),0),
IF(X22=7,IF(AND(W22&gt;='2-CALCUL ANNUALISATION FORFAIT'!$G$4,W22&lt;='2-CALCUL ANNUALISATION FORFAIT'!$H$4),VLOOKUP(V22,PARAMETRES!$Y$16:$Z$22,2,FALSE),0),
IF(X22=8,IF(AND(W22&gt;='2-CALCUL ANNUALISATION FORFAIT'!$G$4,W22&lt;='2-CALCUL ANNUALISATION FORFAIT'!$H$4),VLOOKUP(V22,PARAMETRES!$AC$16:$AD$22,2,FALSE),0),
IF(X22=9,IF(AND(W22&gt;='2-CALCUL ANNUALISATION FORFAIT'!$G$4,W22&lt;='2-CALCUL ANNUALISATION FORFAIT'!$H$4),VLOOKUP(V22,PARAMETRES!$AG$16:$AH$22,2,FALSE),0),
IF(X22=10,IF(AND(W22&gt;='2-CALCUL ANNUALISATION FORFAIT'!$G$4,W22&lt;='2-CALCUL ANNUALISATION FORFAIT'!$H$4),VLOOKUP(V22,PARAMETRES!$AK$16:$AL$22,2,FALSE),0))))))))))))</f>
        <v>J2</v>
      </c>
      <c r="Z22" s="195">
        <f>IF(AND(W22&gt;='2-CALCUL ANNUALISATION FORFAIT'!$G$4,W22&lt;='2-CALCUL ANNUALISATION FORFAIT'!$H$4),VLOOKUP(Y22,'2-CALCUL ANNUALISATION FORFAIT'!$E$24:$K$37,7,FALSE),"NP")</f>
        <v>0.20833333333333331</v>
      </c>
      <c r="AA22" s="182" t="str">
        <f t="shared" ref="AA22:AA50" si="5">TEXT(AB22,"JJJJJJJJJ")</f>
        <v>lundi</v>
      </c>
      <c r="AB22" s="47">
        <f>DATE(YEAR(AB21),MONTH(AB21),DAY(AB21)+1)</f>
        <v>45810</v>
      </c>
      <c r="AC22" s="232" cm="1">
        <f t="array" ref="AC22">IFERROR(IF(OR(AB22&lt;'2-CALCUL ANNUALISATION FORFAIT'!$G$4,AB22&gt;'2-CALCUL ANNUALISATION FORFAIT'!$H$4),"NP",IF(AB22=$AA$7,$Z$7,IF(AA22="lundi",IF(INDEX('2-CALCUL ANNUALISATION FORFAIT'!$K$43:$K$52,MOD(AC21,COUNTIF('2-CALCUL ANNUALISATION FORFAIT'!$K$43:$K$52,"&gt;0"))+1)&gt;0,MOD(AC21,COUNTIF('2-CALCUL ANNUALISATION FORFAIT'!$K$43:$K$52,"&gt;0"))+1,1),AC21))),$Z$7)</f>
        <v>1</v>
      </c>
      <c r="AD22" s="233" t="str">
        <f>IF(AC22="NP","NP",
IF(AC22=1,IF(AND(AB22&gt;='2-CALCUL ANNUALISATION FORFAIT'!$G$4,AB22&lt;='2-CALCUL ANNUALISATION FORFAIT'!$H$4),VLOOKUP(AA22,PARAMETRES!$A$16:$B$22,2,FALSE),0),
IF(AC22=2,IF(AND(AB22&gt;='2-CALCUL ANNUALISATION FORFAIT'!$G$4,AB22&lt;='2-CALCUL ANNUALISATION FORFAIT'!$H$4),VLOOKUP(AA22,PARAMETRES!$E$16:$F$22,2,FALSE),0),
IF(AC22=3,IF(AND(AB22&gt;='2-CALCUL ANNUALISATION FORFAIT'!$G$4,AB22&lt;='2-CALCUL ANNUALISATION FORFAIT'!$H$4),VLOOKUP(AA22,PARAMETRES!$I$16:$J$22,2,FALSE),0),
IF(AC22=4,IF(AND(AB22&gt;='2-CALCUL ANNUALISATION FORFAIT'!$G$4,AB22&lt;='2-CALCUL ANNUALISATION FORFAIT'!$H$4),VLOOKUP(AA22,PARAMETRES!$M$16:$N$22,2,FALSE),0),
IF(AC22=5,IF(AND(AB22&gt;='2-CALCUL ANNUALISATION FORFAIT'!$G$4,AB22&lt;='2-CALCUL ANNUALISATION FORFAIT'!$H$4),VLOOKUP(AA22,PARAMETRES!$Q$16:$R$22,2,FALSE),0),
IF(AC22=6,IF(AND(AB22&gt;='2-CALCUL ANNUALISATION FORFAIT'!$G$4,AB22&lt;='2-CALCUL ANNUALISATION FORFAIT'!$H$4),VLOOKUP(AA22,PARAMETRES!$U$16:$V$22,2,FALSE),0),
IF(AC22=7,IF(AND(AB22&gt;='2-CALCUL ANNUALISATION FORFAIT'!$G$4,AB22&lt;='2-CALCUL ANNUALISATION FORFAIT'!$H$4),VLOOKUP(AA22,PARAMETRES!$Y$16:$Z$22,2,FALSE),0),
IF(AC22=8,IF(AND(AB22&gt;='2-CALCUL ANNUALISATION FORFAIT'!$G$4,AB22&lt;='2-CALCUL ANNUALISATION FORFAIT'!$H$4),VLOOKUP(AA22,PARAMETRES!$AC$16:$AD$22,2,FALSE),0),
IF(AC22=9,IF(AND(AB22&gt;='2-CALCUL ANNUALISATION FORFAIT'!$G$4,AB22&lt;='2-CALCUL ANNUALISATION FORFAIT'!$H$4),VLOOKUP(AA22,PARAMETRES!$AG$16:$AH$22,2,FALSE),0),
IF(AC22=10,IF(AND(AB22&gt;='2-CALCUL ANNUALISATION FORFAIT'!$G$4,AB22&lt;='2-CALCUL ANNUALISATION FORFAIT'!$H$4),VLOOKUP(AA22,PARAMETRES!$AK$16:$AL$22,2,FALSE),0))))))))))))</f>
        <v>J</v>
      </c>
      <c r="AE22" s="195">
        <f>IF(AND(AB22&gt;='2-CALCUL ANNUALISATION FORFAIT'!$G$4,AB22&lt;='2-CALCUL ANNUALISATION FORFAIT'!$H$4),VLOOKUP(AD22,'2-CALCUL ANNUALISATION FORFAIT'!$E$24:$K$37,7,FALSE),"NP")</f>
        <v>0.37500000000000006</v>
      </c>
      <c r="AF22" s="201" t="str">
        <f t="shared" ref="AF22:AF51" si="6">TEXT(AG22,"JJJJJJJJJ")</f>
        <v>mercredi</v>
      </c>
      <c r="AG22" s="47">
        <f>DATE(YEAR(AG21),MONTH(AG21),DAY(AG21)+1)</f>
        <v>45840</v>
      </c>
      <c r="AH22" s="232" cm="1">
        <f t="array" ref="AH22">IFERROR(IF(OR(AG22&lt;'2-CALCUL ANNUALISATION FORFAIT'!$G$4,AG22&gt;'2-CALCUL ANNUALISATION FORFAIT'!$H$4),"NP",IF(AG22=$AA$7,$Z$7,IF(AF22="lundi",IF(INDEX('2-CALCUL ANNUALISATION FORFAIT'!$K$43:$K$52,MOD(AH21,COUNTIF('2-CALCUL ANNUALISATION FORFAIT'!$K$43:$K$52,"&gt;0"))+1)&gt;0,MOD(AH21,COUNTIF('2-CALCUL ANNUALISATION FORFAIT'!$K$43:$K$52,"&gt;0"))+1,1),AH21))),$Z$7)</f>
        <v>1</v>
      </c>
      <c r="AI22" s="233" t="str">
        <f>IF(AH22="NP","NP",
IF(AH22=1,IF(AND(AG22&gt;='2-CALCUL ANNUALISATION FORFAIT'!$G$4,AG22&lt;='2-CALCUL ANNUALISATION FORFAIT'!$H$4),VLOOKUP(AF22,PARAMETRES!$A$16:$B$22,2,FALSE),0),
IF(AH22=2,IF(AND(AG22&gt;='2-CALCUL ANNUALISATION FORFAIT'!$G$4,AG22&lt;='2-CALCUL ANNUALISATION FORFAIT'!$H$4),VLOOKUP(AF22,PARAMETRES!$E$16:$F$22,2,FALSE),0),
IF(AH22=3,IF(AND(AG22&gt;='2-CALCUL ANNUALISATION FORFAIT'!$G$4,AG22&lt;='2-CALCUL ANNUALISATION FORFAIT'!$H$4),VLOOKUP(AF22,PARAMETRES!$I$16:$J$22,2,FALSE),0),
IF(AH22=4,IF(AND(AG22&gt;='2-CALCUL ANNUALISATION FORFAIT'!$G$4,AG22&lt;='2-CALCUL ANNUALISATION FORFAIT'!$H$4),VLOOKUP(AF22,PARAMETRES!$M$16:$N$22,2,FALSE),0),
IF(AH22=5,IF(AND(AG22&gt;='2-CALCUL ANNUALISATION FORFAIT'!$G$4,AG22&lt;='2-CALCUL ANNUALISATION FORFAIT'!$H$4),VLOOKUP(AF22,PARAMETRES!$Q$16:$R$22,2,FALSE),0),
IF(AH22=6,IF(AND(AG22&gt;='2-CALCUL ANNUALISATION FORFAIT'!$G$4,AG22&lt;='2-CALCUL ANNUALISATION FORFAIT'!$H$4),VLOOKUP(AF22,PARAMETRES!$U$16:$V$22,2,FALSE),0),
IF(AH22=7,IF(AND(AG22&gt;='2-CALCUL ANNUALISATION FORFAIT'!$G$4,AG22&lt;='2-CALCUL ANNUALISATION FORFAIT'!$H$4),VLOOKUP(AF22,PARAMETRES!$Y$16:$Z$22,2,FALSE),0),
IF(AH22=8,IF(AND(AG22&gt;='2-CALCUL ANNUALISATION FORFAIT'!$G$4,AG22&lt;='2-CALCUL ANNUALISATION FORFAIT'!$H$4),VLOOKUP(AF22,PARAMETRES!$AC$16:$AD$22,2,FALSE),0),
IF(AH22=9,IF(AND(AG22&gt;='2-CALCUL ANNUALISATION FORFAIT'!$G$4,AG22&lt;='2-CALCUL ANNUALISATION FORFAIT'!$H$4),VLOOKUP(AF22,PARAMETRES!$AG$16:$AH$22,2,FALSE),0),
IF(AH22=10,IF(AND(AG22&gt;='2-CALCUL ANNUALISATION FORFAIT'!$G$4,AG22&lt;='2-CALCUL ANNUALISATION FORFAIT'!$H$4),VLOOKUP(AF22,PARAMETRES!$AK$16:$AL$22,2,FALSE),0))))))))))))</f>
        <v>J</v>
      </c>
      <c r="AJ22" s="195">
        <f>IF(AND(AG22&gt;='2-CALCUL ANNUALISATION FORFAIT'!$G$4,AG22&lt;='2-CALCUL ANNUALISATION FORFAIT'!$H$4),VLOOKUP(AI22,'2-CALCUL ANNUALISATION FORFAIT'!$E$24:$K$37,7,FALSE),"NP")</f>
        <v>0.37500000000000006</v>
      </c>
      <c r="AK22" s="182" t="str">
        <f t="shared" ref="AK22:AK51" si="7">TEXT(AL22,"JJJJJJJJJ")</f>
        <v>samedi</v>
      </c>
      <c r="AL22" s="47">
        <f>DATE(YEAR(AL21),MONTH(AL21),DAY(AL21)+1)</f>
        <v>45871</v>
      </c>
      <c r="AM22" s="232" cm="1">
        <f t="array" ref="AM22">IFERROR(IF(OR(AL22&lt;'2-CALCUL ANNUALISATION FORFAIT'!$G$4,AL22&gt;'2-CALCUL ANNUALISATION FORFAIT'!$H$4),"NP",IF(AL22=$AA$7,$Z$7,IF(AK22="lundi",IF(INDEX('2-CALCUL ANNUALISATION FORFAIT'!$K$43:$K$52,MOD(AM21,COUNTIF('2-CALCUL ANNUALISATION FORFAIT'!$K$43:$K$52,"&gt;0"))+1)&gt;0,MOD(AM21,COUNTIF('2-CALCUL ANNUALISATION FORFAIT'!$K$43:$K$52,"&gt;0"))+1,1),AM21))),$Z$7)</f>
        <v>1</v>
      </c>
      <c r="AN22" s="233" t="str">
        <f>IF(AM22="NP","NP",
IF(AM22=1,IF(AND(AL22&gt;='2-CALCUL ANNUALISATION FORFAIT'!$G$4,AL22&lt;='2-CALCUL ANNUALISATION FORFAIT'!$H$4),VLOOKUP(AK22,PARAMETRES!$A$16:$B$22,2,FALSE),0),
IF(AM22=2,IF(AND(AL22&gt;='2-CALCUL ANNUALISATION FORFAIT'!$G$4,AL22&lt;='2-CALCUL ANNUALISATION FORFAIT'!$H$4),VLOOKUP(AK22,PARAMETRES!$E$16:$F$22,2,FALSE),0),
IF(AM22=3,IF(AND(AL22&gt;='2-CALCUL ANNUALISATION FORFAIT'!$G$4,AL22&lt;='2-CALCUL ANNUALISATION FORFAIT'!$H$4),VLOOKUP(AK22,PARAMETRES!$I$16:$J$22,2,FALSE),0),
IF(AM22=4,IF(AND(AL22&gt;='2-CALCUL ANNUALISATION FORFAIT'!$G$4,AL22&lt;='2-CALCUL ANNUALISATION FORFAIT'!$H$4),VLOOKUP(AK22,PARAMETRES!$M$16:$N$22,2,FALSE),0),
IF(AM22=5,IF(AND(AL22&gt;='2-CALCUL ANNUALISATION FORFAIT'!$G$4,AL22&lt;='2-CALCUL ANNUALISATION FORFAIT'!$H$4),VLOOKUP(AK22,PARAMETRES!$Q$16:$R$22,2,FALSE),0),
IF(AM22=6,IF(AND(AL22&gt;='2-CALCUL ANNUALISATION FORFAIT'!$G$4,AL22&lt;='2-CALCUL ANNUALISATION FORFAIT'!$H$4),VLOOKUP(AK22,PARAMETRES!$U$16:$V$22,2,FALSE),0),
IF(AM22=7,IF(AND(AL22&gt;='2-CALCUL ANNUALISATION FORFAIT'!$G$4,AL22&lt;='2-CALCUL ANNUALISATION FORFAIT'!$H$4),VLOOKUP(AK22,PARAMETRES!$Y$16:$Z$22,2,FALSE),0),
IF(AM22=8,IF(AND(AL22&gt;='2-CALCUL ANNUALISATION FORFAIT'!$G$4,AL22&lt;='2-CALCUL ANNUALISATION FORFAIT'!$H$4),VLOOKUP(AK22,PARAMETRES!$AC$16:$AD$22,2,FALSE),0),
IF(AM22=9,IF(AND(AL22&gt;='2-CALCUL ANNUALISATION FORFAIT'!$G$4,AL22&lt;='2-CALCUL ANNUALISATION FORFAIT'!$H$4),VLOOKUP(AK22,PARAMETRES!$AG$16:$AH$22,2,FALSE),0),
IF(AM22=10,IF(AND(AL22&gt;='2-CALCUL ANNUALISATION FORFAIT'!$G$4,AL22&lt;='2-CALCUL ANNUALISATION FORFAIT'!$H$4),VLOOKUP(AK22,PARAMETRES!$AK$16:$AL$22,2,FALSE),0))))))))))))</f>
        <v>RH</v>
      </c>
      <c r="AO22" s="195">
        <f>IF(AND(AL22&gt;='2-CALCUL ANNUALISATION FORFAIT'!$G$4,AL22&lt;='2-CALCUL ANNUALISATION FORFAIT'!$H$4),VLOOKUP(AN22,'2-CALCUL ANNUALISATION FORFAIT'!$E$24:$K$37,7,FALSE),"NP")</f>
        <v>0</v>
      </c>
      <c r="AP22" s="182" t="str">
        <f t="shared" ref="AP22:AP50" si="8">TEXT(AQ22,"JJJJJJJJJ")</f>
        <v>mardi</v>
      </c>
      <c r="AQ22" s="47">
        <f>DATE(YEAR(AQ21),MONTH(AQ21),DAY(AQ21)+1)</f>
        <v>45902</v>
      </c>
      <c r="AR22" s="232" cm="1">
        <f t="array" ref="AR22">IFERROR(IF(OR(AQ22&lt;'2-CALCUL ANNUALISATION FORFAIT'!$G$4,AQ22&gt;'2-CALCUL ANNUALISATION FORFAIT'!$H$4),"NP",IF(AQ22=$AA$7,$Z$7,IF(AP22="lundi",IF(INDEX('2-CALCUL ANNUALISATION FORFAIT'!$K$43:$K$52,MOD(AR21,COUNTIF('2-CALCUL ANNUALISATION FORFAIT'!$K$43:$K$52,"&gt;0"))+1)&gt;0,MOD(AR21,COUNTIF('2-CALCUL ANNUALISATION FORFAIT'!$K$43:$K$52,"&gt;0"))+1,1),AR21))),$Z$7)</f>
        <v>2</v>
      </c>
      <c r="AS22" s="233" t="str">
        <f>IF(AR22="NP","NP",
IF(AR22=1,IF(AND(AQ22&gt;='2-CALCUL ANNUALISATION FORFAIT'!$G$4,AQ22&lt;='2-CALCUL ANNUALISATION FORFAIT'!$H$4),VLOOKUP(AP22,PARAMETRES!$A$16:$B$22,2,FALSE),0),
IF(AR22=2,IF(AND(AQ22&gt;='2-CALCUL ANNUALISATION FORFAIT'!$G$4,AQ22&lt;='2-CALCUL ANNUALISATION FORFAIT'!$H$4),VLOOKUP(AP22,PARAMETRES!$E$16:$F$22,2,FALSE),0),
IF(AR22=3,IF(AND(AQ22&gt;='2-CALCUL ANNUALISATION FORFAIT'!$G$4,AQ22&lt;='2-CALCUL ANNUALISATION FORFAIT'!$H$4),VLOOKUP(AP22,PARAMETRES!$I$16:$J$22,2,FALSE),0),
IF(AR22=4,IF(AND(AQ22&gt;='2-CALCUL ANNUALISATION FORFAIT'!$G$4,AQ22&lt;='2-CALCUL ANNUALISATION FORFAIT'!$H$4),VLOOKUP(AP22,PARAMETRES!$M$16:$N$22,2,FALSE),0),
IF(AR22=5,IF(AND(AQ22&gt;='2-CALCUL ANNUALISATION FORFAIT'!$G$4,AQ22&lt;='2-CALCUL ANNUALISATION FORFAIT'!$H$4),VLOOKUP(AP22,PARAMETRES!$Q$16:$R$22,2,FALSE),0),
IF(AR22=6,IF(AND(AQ22&gt;='2-CALCUL ANNUALISATION FORFAIT'!$G$4,AQ22&lt;='2-CALCUL ANNUALISATION FORFAIT'!$H$4),VLOOKUP(AP22,PARAMETRES!$U$16:$V$22,2,FALSE),0),
IF(AR22=7,IF(AND(AQ22&gt;='2-CALCUL ANNUALISATION FORFAIT'!$G$4,AQ22&lt;='2-CALCUL ANNUALISATION FORFAIT'!$H$4),VLOOKUP(AP22,PARAMETRES!$Y$16:$Z$22,2,FALSE),0),
IF(AR22=8,IF(AND(AQ22&gt;='2-CALCUL ANNUALISATION FORFAIT'!$G$4,AQ22&lt;='2-CALCUL ANNUALISATION FORFAIT'!$H$4),VLOOKUP(AP22,PARAMETRES!$AC$16:$AD$22,2,FALSE),0),
IF(AR22=9,IF(AND(AQ22&gt;='2-CALCUL ANNUALISATION FORFAIT'!$G$4,AQ22&lt;='2-CALCUL ANNUALISATION FORFAIT'!$H$4),VLOOKUP(AP22,PARAMETRES!$AG$16:$AH$22,2,FALSE),0),
IF(AR22=10,IF(AND(AQ22&gt;='2-CALCUL ANNUALISATION FORFAIT'!$G$4,AQ22&lt;='2-CALCUL ANNUALISATION FORFAIT'!$H$4),VLOOKUP(AP22,PARAMETRES!$AK$16:$AL$22,2,FALSE),0))))))))))))</f>
        <v>J2</v>
      </c>
      <c r="AT22" s="195">
        <f>IF(AND(AQ22&gt;='2-CALCUL ANNUALISATION FORFAIT'!$G$4,AQ22&lt;='2-CALCUL ANNUALISATION FORFAIT'!$H$4),VLOOKUP(AS22,'2-CALCUL ANNUALISATION FORFAIT'!$E$24:$K$37,7,FALSE),"NP")</f>
        <v>0.20833333333333331</v>
      </c>
      <c r="AU22" s="182" t="str">
        <f t="shared" ref="AU22:AU51" si="9">TEXT(AV22,"JJJJJJJJJ")</f>
        <v>jeudi</v>
      </c>
      <c r="AV22" s="180">
        <f>DATE(YEAR(AV21),MONTH(AV21),DAY(AV21)+1)</f>
        <v>45932</v>
      </c>
      <c r="AW22" s="232" cm="1">
        <f t="array" ref="AW22">IFERROR(IF(OR(AV22&lt;'2-CALCUL ANNUALISATION FORFAIT'!$G$4,AV22&gt;'2-CALCUL ANNUALISATION FORFAIT'!$H$4),"NP",IF(AV22=$AA$7,$Z$7,IF(AU22="lundi",IF(INDEX('2-CALCUL ANNUALISATION FORFAIT'!$K$43:$K$52,MOD(AW21,COUNTIF('2-CALCUL ANNUALISATION FORFAIT'!$K$43:$K$52,"&gt;0"))+1)&gt;0,MOD(AW21,COUNTIF('2-CALCUL ANNUALISATION FORFAIT'!$K$43:$K$52,"&gt;0"))+1,1),AW21))),$Z$7)</f>
        <v>2</v>
      </c>
      <c r="AX22" s="233" t="str">
        <f>IF(AW22="NP","NP",
IF(AW22=1,IF(AND(AV22&gt;='2-CALCUL ANNUALISATION FORFAIT'!$G$4,AV22&lt;='2-CALCUL ANNUALISATION FORFAIT'!$H$4),VLOOKUP(AU22,PARAMETRES!$A$16:$B$22,2,FALSE),0),
IF(AW22=2,IF(AND(AV22&gt;='2-CALCUL ANNUALISATION FORFAIT'!$G$4,AV22&lt;='2-CALCUL ANNUALISATION FORFAIT'!$H$4),VLOOKUP(AU22,PARAMETRES!$E$16:$F$22,2,FALSE),0),
IF(AW22=3,IF(AND(AV22&gt;='2-CALCUL ANNUALISATION FORFAIT'!$G$4,AV22&lt;='2-CALCUL ANNUALISATION FORFAIT'!$H$4),VLOOKUP(AU22,PARAMETRES!$I$16:$J$22,2,FALSE),0),
IF(AW22=4,IF(AND(AV22&gt;='2-CALCUL ANNUALISATION FORFAIT'!$G$4,AV22&lt;='2-CALCUL ANNUALISATION FORFAIT'!$H$4),VLOOKUP(AU22,PARAMETRES!$M$16:$N$22,2,FALSE),0),
IF(AW22=5,IF(AND(AV22&gt;='2-CALCUL ANNUALISATION FORFAIT'!$G$4,AV22&lt;='2-CALCUL ANNUALISATION FORFAIT'!$H$4),VLOOKUP(AU22,PARAMETRES!$Q$16:$R$22,2,FALSE),0),
IF(AW22=6,IF(AND(AV22&gt;='2-CALCUL ANNUALISATION FORFAIT'!$G$4,AV22&lt;='2-CALCUL ANNUALISATION FORFAIT'!$H$4),VLOOKUP(AU22,PARAMETRES!$U$16:$V$22,2,FALSE),0),
IF(AW22=7,IF(AND(AV22&gt;='2-CALCUL ANNUALISATION FORFAIT'!$G$4,AV22&lt;='2-CALCUL ANNUALISATION FORFAIT'!$H$4),VLOOKUP(AU22,PARAMETRES!$Y$16:$Z$22,2,FALSE),0),
IF(AW22=8,IF(AND(AV22&gt;='2-CALCUL ANNUALISATION FORFAIT'!$G$4,AV22&lt;='2-CALCUL ANNUALISATION FORFAIT'!$H$4),VLOOKUP(AU22,PARAMETRES!$AC$16:$AD$22,2,FALSE),0),
IF(AW22=9,IF(AND(AV22&gt;='2-CALCUL ANNUALISATION FORFAIT'!$G$4,AV22&lt;='2-CALCUL ANNUALISATION FORFAIT'!$H$4),VLOOKUP(AU22,PARAMETRES!$AG$16:$AH$22,2,FALSE),0),
IF(AW22=10,IF(AND(AV22&gt;='2-CALCUL ANNUALISATION FORFAIT'!$G$4,AV22&lt;='2-CALCUL ANNUALISATION FORFAIT'!$H$4),VLOOKUP(AU22,PARAMETRES!$AK$16:$AL$22,2,FALSE),0))))))))))))</f>
        <v>J2</v>
      </c>
      <c r="AY22" s="195">
        <f>IF(AND(AV22&gt;='2-CALCUL ANNUALISATION FORFAIT'!$G$4,AV22&lt;='2-CALCUL ANNUALISATION FORFAIT'!$H$4),VLOOKUP(AX22,'2-CALCUL ANNUALISATION FORFAIT'!$E$24:$K$37,7,FALSE),"NP")</f>
        <v>0.20833333333333331</v>
      </c>
      <c r="AZ22" s="182" t="str">
        <f t="shared" ref="AZ22:AZ50" si="10">TEXT(BA22,"JJJJJJJJJ")</f>
        <v>dimanche</v>
      </c>
      <c r="BA22" s="47">
        <f>DATE(YEAR(BA21),MONTH(BA21),DAY(BA21)+1)</f>
        <v>45963</v>
      </c>
      <c r="BB22" s="232" cm="1">
        <f t="array" ref="BB22">IFERROR(IF(OR(BA22&lt;'2-CALCUL ANNUALISATION FORFAIT'!$G$4,BA22&gt;'2-CALCUL ANNUALISATION FORFAIT'!$H$4),"NP",IF(BA22=$AA$7,$Z$7,IF(AZ22="lundi",IF(INDEX('2-CALCUL ANNUALISATION FORFAIT'!$K$43:$K$52,MOD(BB21,COUNTIF('2-CALCUL ANNUALISATION FORFAIT'!$K$43:$K$52,"&gt;0"))+1)&gt;0,MOD(BB21,COUNTIF('2-CALCUL ANNUALISATION FORFAIT'!$K$43:$K$52,"&gt;0"))+1,1),BB21))),$Z$7)</f>
        <v>2</v>
      </c>
      <c r="BC22" s="233" t="str">
        <f>IF(BB22="NP","NP",
IF(BB22=1,IF(AND(BA22&gt;='2-CALCUL ANNUALISATION FORFAIT'!$G$4,BA22&lt;='2-CALCUL ANNUALISATION FORFAIT'!$H$4),VLOOKUP(AZ22,PARAMETRES!$A$16:$B$22,2,FALSE),0),
IF(BB22=2,IF(AND(BA22&gt;='2-CALCUL ANNUALISATION FORFAIT'!$G$4,BA22&lt;='2-CALCUL ANNUALISATION FORFAIT'!$H$4),VLOOKUP(AZ22,PARAMETRES!$E$16:$F$22,2,FALSE),0),
IF(BB22=3,IF(AND(BA22&gt;='2-CALCUL ANNUALISATION FORFAIT'!$G$4,BA22&lt;='2-CALCUL ANNUALISATION FORFAIT'!$H$4),VLOOKUP(AZ22,PARAMETRES!$I$16:$J$22,2,FALSE),0),
IF(BB22=4,IF(AND(BA22&gt;='2-CALCUL ANNUALISATION FORFAIT'!$G$4,BA22&lt;='2-CALCUL ANNUALISATION FORFAIT'!$H$4),VLOOKUP(AZ22,PARAMETRES!$M$16:$N$22,2,FALSE),0),
IF(BB22=5,IF(AND(BA22&gt;='2-CALCUL ANNUALISATION FORFAIT'!$G$4,BA22&lt;='2-CALCUL ANNUALISATION FORFAIT'!$H$4),VLOOKUP(AZ22,PARAMETRES!$Q$16:$R$22,2,FALSE),0),
IF(BB22=6,IF(AND(BA22&gt;='2-CALCUL ANNUALISATION FORFAIT'!$G$4,BA22&lt;='2-CALCUL ANNUALISATION FORFAIT'!$H$4),VLOOKUP(AZ22,PARAMETRES!$U$16:$V$22,2,FALSE),0),
IF(BB22=7,IF(AND(BA22&gt;='2-CALCUL ANNUALISATION FORFAIT'!$G$4,BA22&lt;='2-CALCUL ANNUALISATION FORFAIT'!$H$4),VLOOKUP(AZ22,PARAMETRES!$Y$16:$Z$22,2,FALSE),0),
IF(BB22=8,IF(AND(BA22&gt;='2-CALCUL ANNUALISATION FORFAIT'!$G$4,BA22&lt;='2-CALCUL ANNUALISATION FORFAIT'!$H$4),VLOOKUP(AZ22,PARAMETRES!$AC$16:$AD$22,2,FALSE),0),
IF(BB22=9,IF(AND(BA22&gt;='2-CALCUL ANNUALISATION FORFAIT'!$G$4,BA22&lt;='2-CALCUL ANNUALISATION FORFAIT'!$H$4),VLOOKUP(AZ22,PARAMETRES!$AG$16:$AH$22,2,FALSE),0),
IF(BB22=10,IF(AND(BA22&gt;='2-CALCUL ANNUALISATION FORFAIT'!$G$4,BA22&lt;='2-CALCUL ANNUALISATION FORFAIT'!$H$4),VLOOKUP(AZ22,PARAMETRES!$AK$16:$AL$22,2,FALSE),0))))))))))))</f>
        <v>RH</v>
      </c>
      <c r="BD22" s="195">
        <f>IF(AND(BA22&gt;='2-CALCUL ANNUALISATION FORFAIT'!$G$4,BA22&lt;='2-CALCUL ANNUALISATION FORFAIT'!$H$4),VLOOKUP(BC22,'2-CALCUL ANNUALISATION FORFAIT'!$E$24:$K$37,7,FALSE),"NP")</f>
        <v>0</v>
      </c>
      <c r="BE22" s="182" t="str">
        <f t="shared" ref="BE22:BE51" si="11">TEXT(BF22,"JJJJJJJJJ")</f>
        <v>mardi</v>
      </c>
      <c r="BF22" s="47">
        <f>DATE(YEAR(BF21),MONTH(BF21),DAY(BF21)+1)</f>
        <v>45993</v>
      </c>
      <c r="BG22" s="232" cm="1">
        <f t="array" ref="BG22">IFERROR(IF(OR(BF22&lt;'2-CALCUL ANNUALISATION FORFAIT'!$G$4,BF22&gt;'2-CALCUL ANNUALISATION FORFAIT'!$H$4),"NP",IF(BF22=$AA$7,$Z$7,IF(BE22="lundi",IF(INDEX('2-CALCUL ANNUALISATION FORFAIT'!$K$43:$K$52,MOD(BG21,COUNTIF('2-CALCUL ANNUALISATION FORFAIT'!$K$43:$K$52,"&gt;0"))+1)&gt;0,MOD(BG21,COUNTIF('2-CALCUL ANNUALISATION FORFAIT'!$K$43:$K$52,"&gt;0"))+1,1),BG21))),$Z$7)</f>
        <v>1</v>
      </c>
      <c r="BH22" s="233" t="str">
        <f>IF(BG22="NP","NP",
IF(BG22=1,IF(AND(BF22&gt;='2-CALCUL ANNUALISATION FORFAIT'!$G$4,BF22&lt;='2-CALCUL ANNUALISATION FORFAIT'!$H$4),VLOOKUP(BE22,PARAMETRES!$A$16:$B$22,2,FALSE),0),
IF(BG22=2,IF(AND(BF22&gt;='2-CALCUL ANNUALISATION FORFAIT'!$G$4,BF22&lt;='2-CALCUL ANNUALISATION FORFAIT'!$H$4),VLOOKUP(BE22,PARAMETRES!$E$16:$F$22,2,FALSE),0),
IF(BG22=3,IF(AND(BF22&gt;='2-CALCUL ANNUALISATION FORFAIT'!$G$4,BF22&lt;='2-CALCUL ANNUALISATION FORFAIT'!$H$4),VLOOKUP(BE22,PARAMETRES!$I$16:$J$22,2,FALSE),0),
IF(BG22=4,IF(AND(BF22&gt;='2-CALCUL ANNUALISATION FORFAIT'!$G$4,BF22&lt;='2-CALCUL ANNUALISATION FORFAIT'!$H$4),VLOOKUP(BE22,PARAMETRES!$M$16:$N$22,2,FALSE),0),
IF(BG22=5,IF(AND(BF22&gt;='2-CALCUL ANNUALISATION FORFAIT'!$G$4,BF22&lt;='2-CALCUL ANNUALISATION FORFAIT'!$H$4),VLOOKUP(BE22,PARAMETRES!$Q$16:$R$22,2,FALSE),0),
IF(BG22=6,IF(AND(BF22&gt;='2-CALCUL ANNUALISATION FORFAIT'!$G$4,BF22&lt;='2-CALCUL ANNUALISATION FORFAIT'!$H$4),VLOOKUP(BE22,PARAMETRES!$U$16:$V$22,2,FALSE),0),
IF(BG22=7,IF(AND(BF22&gt;='2-CALCUL ANNUALISATION FORFAIT'!$G$4,BF22&lt;='2-CALCUL ANNUALISATION FORFAIT'!$H$4),VLOOKUP(BE22,PARAMETRES!$Y$16:$Z$22,2,FALSE),0),
IF(BG22=8,IF(AND(BF22&gt;='2-CALCUL ANNUALISATION FORFAIT'!$G$4,BF22&lt;='2-CALCUL ANNUALISATION FORFAIT'!$H$4),VLOOKUP(BE22,PARAMETRES!$AC$16:$AD$22,2,FALSE),0),
IF(BG22=9,IF(AND(BF22&gt;='2-CALCUL ANNUALISATION FORFAIT'!$G$4,BF22&lt;='2-CALCUL ANNUALISATION FORFAIT'!$H$4),VLOOKUP(BE22,PARAMETRES!$AG$16:$AH$22,2,FALSE),0),
IF(BG22=10,IF(AND(BF22&gt;='2-CALCUL ANNUALISATION FORFAIT'!$G$4,BF22&lt;='2-CALCUL ANNUALISATION FORFAIT'!$H$4),VLOOKUP(BE22,PARAMETRES!$AK$16:$AL$22,2,FALSE),0))))))))))))</f>
        <v>J</v>
      </c>
      <c r="BI22" s="183">
        <f>IF(AND(BF22&gt;='2-CALCUL ANNUALISATION FORFAIT'!$G$4,BF22&lt;='2-CALCUL ANNUALISATION FORFAIT'!$H$4),VLOOKUP(BH22,'2-CALCUL ANNUALISATION FORFAIT'!$E$24:$K$37,7,FALSE),"NP")</f>
        <v>0.37500000000000006</v>
      </c>
    </row>
    <row r="23" spans="2:61" ht="22.15" customHeight="1" x14ac:dyDescent="0.25">
      <c r="B23" s="182" t="str">
        <f t="shared" si="0"/>
        <v>vendredi</v>
      </c>
      <c r="C23" s="47">
        <f t="shared" ref="C23:C51" si="12">DATE(YEAR(C22),MONTH(C22),DAY(C22)+1)</f>
        <v>45660</v>
      </c>
      <c r="D23" s="232" cm="1">
        <f t="array" ref="D23">IFERROR(IF(OR(C23&lt;'2-CALCUL ANNUALISATION FORFAIT'!$G$4,C23&gt;'2-CALCUL ANNUALISATION FORFAIT'!$H$4),"NP",IF(C23=$AA$7,$Z$7,IF(B23="lundi",IF(INDEX('2-CALCUL ANNUALISATION FORFAIT'!$K$43:$K$52,MOD(D22,COUNTIF('2-CALCUL ANNUALISATION FORFAIT'!$K$43:$K$52,"&gt;0"))+1)&gt;0,MOD(D22,COUNTIF('2-CALCUL ANNUALISATION FORFAIT'!$K$43:$K$52,"&gt;0"))+1,1),D22))),$Z$7)</f>
        <v>1</v>
      </c>
      <c r="E23" s="233" t="str">
        <f>IF(D23="NP","NP",
IF(D23=1,IF(AND(C23&gt;='2-CALCUL ANNUALISATION FORFAIT'!$G$4,C23&lt;='2-CALCUL ANNUALISATION FORFAIT'!$H$4),VLOOKUP(B23,PARAMETRES!$A$16:$B$22,2,FALSE),0),
IF(D23=2,IF(AND(C23&gt;='2-CALCUL ANNUALISATION FORFAIT'!$G$4,C23&lt;='2-CALCUL ANNUALISATION FORFAIT'!$H$4),VLOOKUP(B23,PARAMETRES!$E$16:$F$22,2,FALSE),0),
IF(D23=3,IF(AND(C23&gt;='2-CALCUL ANNUALISATION FORFAIT'!$G$4,C23&lt;='2-CALCUL ANNUALISATION FORFAIT'!$H$4),VLOOKUP(B23,PARAMETRES!$I$16:$J$22,2,FALSE),0),
IF(D23=4,IF(AND(C23&gt;='2-CALCUL ANNUALISATION FORFAIT'!$G$4,C23&lt;='2-CALCUL ANNUALISATION FORFAIT'!$H$4),VLOOKUP(B23,PARAMETRES!$M$16:$N$22,2,FALSE),0),
IF(D23=5,IF(AND(C23&gt;='2-CALCUL ANNUALISATION FORFAIT'!$G$4,C23&lt;='2-CALCUL ANNUALISATION FORFAIT'!$H$4),VLOOKUP(B23,PARAMETRES!$Q$16:$R$22,2,FALSE),0),
IF(D23=6,IF(AND(C23&gt;='2-CALCUL ANNUALISATION FORFAIT'!$G$4,C23&lt;='2-CALCUL ANNUALISATION FORFAIT'!$H$4),VLOOKUP(B23,PARAMETRES!$U$16:$V$22,2,FALSE),0),
IF(D23=7,IF(AND(C23&gt;='2-CALCUL ANNUALISATION FORFAIT'!$G$4,C23&lt;='2-CALCUL ANNUALISATION FORFAIT'!$H$4),VLOOKUP(B23,PARAMETRES!$Y$16:$Z$22,2,FALSE),0),
IF(D23=8,IF(AND(C23&gt;='2-CALCUL ANNUALISATION FORFAIT'!$G$4,C23&lt;='2-CALCUL ANNUALISATION FORFAIT'!$H$4),VLOOKUP(B23,PARAMETRES!$AC$16:$AD$22,2,FALSE),0),
IF(D23=9,IF(AND(C23&gt;='2-CALCUL ANNUALISATION FORFAIT'!$G$4,C23&lt;='2-CALCUL ANNUALISATION FORFAIT'!$H$4),VLOOKUP(B23,PARAMETRES!$AG$16:$AH$22,2,FALSE),0),
IF(D23=10,IF(AND(C23&gt;='2-CALCUL ANNUALISATION FORFAIT'!$G$4,C23&lt;='2-CALCUL ANNUALISATION FORFAIT'!$H$4),VLOOKUP(B23,PARAMETRES!$AK$16:$AL$22,2,FALSE),0))))))))))))</f>
        <v>J</v>
      </c>
      <c r="F23" s="183">
        <f>IF(AND(C23&gt;='2-CALCUL ANNUALISATION FORFAIT'!$G$4,C23&lt;='2-CALCUL ANNUALISATION FORFAIT'!$H$4),VLOOKUP(E23,'2-CALCUL ANNUALISATION FORFAIT'!$E$24:$K$37,7,FALSE),"NP")</f>
        <v>0.37500000000000006</v>
      </c>
      <c r="G23" s="188" t="str">
        <f t="shared" si="1"/>
        <v>lundi</v>
      </c>
      <c r="H23" s="47">
        <f t="shared" ref="H23:H48" si="13">DATE(YEAR(H22),MONTH(H22),DAY(H22)+1)</f>
        <v>45691</v>
      </c>
      <c r="I23" s="232" cm="1">
        <f t="array" ref="I23">IFERROR(IF(OR(H23&lt;'2-CALCUL ANNUALISATION FORFAIT'!$G$4,H23&gt;'2-CALCUL ANNUALISATION FORFAIT'!$H$4),"NP",IF(H23=$AA$7,$Z$7,IF(G23="lundi",IF(INDEX('2-CALCUL ANNUALISATION FORFAIT'!$K$43:$K$52,MOD(I22,COUNTIF('2-CALCUL ANNUALISATION FORFAIT'!$K$43:$K$52,"&gt;0"))+1)&gt;0,MOD(I22,COUNTIF('2-CALCUL ANNUALISATION FORFAIT'!$K$43:$K$52,"&gt;0"))+1,1),I22))),$Z$7)</f>
        <v>2</v>
      </c>
      <c r="J23" s="233" t="str">
        <f>IF(I23="NP","NP",
IF(I23=1,IF(AND(H23&gt;='2-CALCUL ANNUALISATION FORFAIT'!$G$4,H23&lt;='2-CALCUL ANNUALISATION FORFAIT'!$H$4),VLOOKUP(G23,PARAMETRES!$A$16:$B$22,2,FALSE),0),
IF(I23=2,IF(AND(H23&gt;='2-CALCUL ANNUALISATION FORFAIT'!$G$4,H23&lt;='2-CALCUL ANNUALISATION FORFAIT'!$H$4),VLOOKUP(G23,PARAMETRES!$E$16:$F$22,2,FALSE),0),
IF(I23=3,IF(AND(H23&gt;='2-CALCUL ANNUALISATION FORFAIT'!$G$4,H23&lt;='2-CALCUL ANNUALISATION FORFAIT'!$H$4),VLOOKUP(G23,PARAMETRES!$I$16:$J$22,2,FALSE),0),
IF(I23=4,IF(AND(H23&gt;='2-CALCUL ANNUALISATION FORFAIT'!$G$4,H23&lt;='2-CALCUL ANNUALISATION FORFAIT'!$H$4),VLOOKUP(G23,PARAMETRES!$M$16:$N$22,2,FALSE),0),
IF(I23=5,IF(AND(H23&gt;='2-CALCUL ANNUALISATION FORFAIT'!$G$4,H23&lt;='2-CALCUL ANNUALISATION FORFAIT'!$H$4),VLOOKUP(G23,PARAMETRES!$Q$16:$R$22,2,FALSE),0),
IF(I23=6,IF(AND(H23&gt;='2-CALCUL ANNUALISATION FORFAIT'!$G$4,H23&lt;='2-CALCUL ANNUALISATION FORFAIT'!$H$4),VLOOKUP(G23,PARAMETRES!$U$16:$V$22,2,FALSE),0),
IF(I23=7,IF(AND(H23&gt;='2-CALCUL ANNUALISATION FORFAIT'!$G$4,H23&lt;='2-CALCUL ANNUALISATION FORFAIT'!$H$4),VLOOKUP(G23,PARAMETRES!$Y$16:$Z$22,2,FALSE),0),
IF(I23=8,IF(AND(H23&gt;='2-CALCUL ANNUALISATION FORFAIT'!$G$4,H23&lt;='2-CALCUL ANNUALISATION FORFAIT'!$H$4),VLOOKUP(G23,PARAMETRES!$AC$16:$AD$22,2,FALSE),0),
IF(I23=9,IF(AND(H23&gt;='2-CALCUL ANNUALISATION FORFAIT'!$G$4,H23&lt;='2-CALCUL ANNUALISATION FORFAIT'!$H$4),VLOOKUP(G23,PARAMETRES!$AG$16:$AH$22,2,FALSE),0),
IF(I23=10,IF(AND(H23&gt;='2-CALCUL ANNUALISATION FORFAIT'!$G$4,H23&lt;='2-CALCUL ANNUALISATION FORFAIT'!$H$4),VLOOKUP(G23,PARAMETRES!$AK$16:$AL$22,2,FALSE),0))))))))))))</f>
        <v>J2</v>
      </c>
      <c r="K23" s="183">
        <f>IF(AND(H23&gt;='2-CALCUL ANNUALISATION FORFAIT'!$G$4,H23&lt;='2-CALCUL ANNUALISATION FORFAIT'!$H$4),VLOOKUP(J23,'2-CALCUL ANNUALISATION FORFAIT'!$E$24:$K$37,7,FALSE),"NP")</f>
        <v>0.20833333333333331</v>
      </c>
      <c r="L23" s="188" t="str">
        <f t="shared" si="2"/>
        <v>lundi</v>
      </c>
      <c r="M23" s="47">
        <f t="shared" ref="M23:M51" si="14">DATE(YEAR(M22),MONTH(M22),DAY(M22)+1)</f>
        <v>45719</v>
      </c>
      <c r="N23" s="232" cm="1">
        <f t="array" ref="N23">IFERROR(IF(OR(M23&lt;'2-CALCUL ANNUALISATION FORFAIT'!$G$4,M23&gt;'2-CALCUL ANNUALISATION FORFAIT'!$H$4),"NP",IF(M23=$AA$7,$Z$7,IF(L23="lundi",IF(INDEX('2-CALCUL ANNUALISATION FORFAIT'!$K$43:$K$52,MOD(N22,COUNTIF('2-CALCUL ANNUALISATION FORFAIT'!$K$43:$K$52,"&gt;0"))+1)&gt;0,MOD(N22,COUNTIF('2-CALCUL ANNUALISATION FORFAIT'!$K$43:$K$52,"&gt;0"))+1,1),N22))),$Z$7)</f>
        <v>2</v>
      </c>
      <c r="O23" s="233" t="str">
        <f>IF(N23="NP","NP",
IF(N23=1,IF(AND(M23&gt;='2-CALCUL ANNUALISATION FORFAIT'!$G$4,M23&lt;='2-CALCUL ANNUALISATION FORFAIT'!$H$4),VLOOKUP(L23,PARAMETRES!$A$16:$B$22,2,FALSE),0),
IF(N23=2,IF(AND(M23&gt;='2-CALCUL ANNUALISATION FORFAIT'!$G$4,M23&lt;='2-CALCUL ANNUALISATION FORFAIT'!$H$4),VLOOKUP(L23,PARAMETRES!$E$16:$F$22,2,FALSE),0),
IF(N23=3,IF(AND(M23&gt;='2-CALCUL ANNUALISATION FORFAIT'!$G$4,M23&lt;='2-CALCUL ANNUALISATION FORFAIT'!$H$4),VLOOKUP(L23,PARAMETRES!$I$16:$J$22,2,FALSE),0),
IF(N23=4,IF(AND(M23&gt;='2-CALCUL ANNUALISATION FORFAIT'!$G$4,M23&lt;='2-CALCUL ANNUALISATION FORFAIT'!$H$4),VLOOKUP(L23,PARAMETRES!$M$16:$N$22,2,FALSE),0),
IF(N23=5,IF(AND(M23&gt;='2-CALCUL ANNUALISATION FORFAIT'!$G$4,M23&lt;='2-CALCUL ANNUALISATION FORFAIT'!$H$4),VLOOKUP(L23,PARAMETRES!$Q$16:$R$22,2,FALSE),0),
IF(N23=6,IF(AND(M23&gt;='2-CALCUL ANNUALISATION FORFAIT'!$G$4,M23&lt;='2-CALCUL ANNUALISATION FORFAIT'!$H$4),VLOOKUP(L23,PARAMETRES!$U$16:$V$22,2,FALSE),0),
IF(N23=7,IF(AND(M23&gt;='2-CALCUL ANNUALISATION FORFAIT'!$G$4,M23&lt;='2-CALCUL ANNUALISATION FORFAIT'!$H$4),VLOOKUP(L23,PARAMETRES!$Y$16:$Z$22,2,FALSE),0),
IF(N23=8,IF(AND(M23&gt;='2-CALCUL ANNUALISATION FORFAIT'!$G$4,M23&lt;='2-CALCUL ANNUALISATION FORFAIT'!$H$4),VLOOKUP(L23,PARAMETRES!$AC$16:$AD$22,2,FALSE),0),
IF(N23=9,IF(AND(M23&gt;='2-CALCUL ANNUALISATION FORFAIT'!$G$4,M23&lt;='2-CALCUL ANNUALISATION FORFAIT'!$H$4),VLOOKUP(L23,PARAMETRES!$AG$16:$AH$22,2,FALSE),0),
IF(N23=10,IF(AND(M23&gt;='2-CALCUL ANNUALISATION FORFAIT'!$G$4,M23&lt;='2-CALCUL ANNUALISATION FORFAIT'!$H$4),VLOOKUP(L23,PARAMETRES!$AK$16:$AL$22,2,FALSE),0))))))))))))</f>
        <v>J2</v>
      </c>
      <c r="P23" s="195">
        <f>IF(AND(M23&gt;='2-CALCUL ANNUALISATION FORFAIT'!$G$4,M23&lt;='2-CALCUL ANNUALISATION FORFAIT'!$H$4),VLOOKUP(O23,'2-CALCUL ANNUALISATION FORFAIT'!$E$24:$K$37,7,FALSE),"NP")</f>
        <v>0.20833333333333331</v>
      </c>
      <c r="Q23" s="182" t="str">
        <f t="shared" si="3"/>
        <v>jeudi</v>
      </c>
      <c r="R23" s="47">
        <f t="shared" ref="R23:R50" si="15">DATE(YEAR(R22),MONTH(R22),DAY(R22)+1)</f>
        <v>45750</v>
      </c>
      <c r="S23" s="232" cm="1">
        <f t="array" ref="S23">IFERROR(IF(OR(R23&lt;'2-CALCUL ANNUALISATION FORFAIT'!$G$4,R23&gt;'2-CALCUL ANNUALISATION FORFAIT'!$H$4),"NP",IF(R23=$AA$7,$Z$7,IF(Q23="lundi",IF(INDEX('2-CALCUL ANNUALISATION FORFAIT'!$K$43:$K$52,MOD(S22,COUNTIF('2-CALCUL ANNUALISATION FORFAIT'!$K$43:$K$52,"&gt;0"))+1)&gt;0,MOD(S22,COUNTIF('2-CALCUL ANNUALISATION FORFAIT'!$K$43:$K$52,"&gt;0"))+1,1),S22))),$Z$7)</f>
        <v>2</v>
      </c>
      <c r="T23" s="233" t="str">
        <f>IF(S23="NP","NP",
IF(S23=1,IF(AND(R23&gt;='2-CALCUL ANNUALISATION FORFAIT'!$G$4,R23&lt;='2-CALCUL ANNUALISATION FORFAIT'!$H$4),VLOOKUP(Q23,PARAMETRES!$A$16:$B$22,2,FALSE),0),
IF(S23=2,IF(AND(R23&gt;='2-CALCUL ANNUALISATION FORFAIT'!$G$4,R23&lt;='2-CALCUL ANNUALISATION FORFAIT'!$H$4),VLOOKUP(Q23,PARAMETRES!$E$16:$F$22,2,FALSE),0),
IF(S23=3,IF(AND(R23&gt;='2-CALCUL ANNUALISATION FORFAIT'!$G$4,R23&lt;='2-CALCUL ANNUALISATION FORFAIT'!$H$4),VLOOKUP(Q23,PARAMETRES!$I$16:$J$22,2,FALSE),0),
IF(S23=4,IF(AND(R23&gt;='2-CALCUL ANNUALISATION FORFAIT'!$G$4,R23&lt;='2-CALCUL ANNUALISATION FORFAIT'!$H$4),VLOOKUP(Q23,PARAMETRES!$M$16:$N$22,2,FALSE),0),
IF(S23=5,IF(AND(R23&gt;='2-CALCUL ANNUALISATION FORFAIT'!$G$4,R23&lt;='2-CALCUL ANNUALISATION FORFAIT'!$H$4),VLOOKUP(Q23,PARAMETRES!$Q$16:$R$22,2,FALSE),0),
IF(S23=6,IF(AND(R23&gt;='2-CALCUL ANNUALISATION FORFAIT'!$G$4,R23&lt;='2-CALCUL ANNUALISATION FORFAIT'!$H$4),VLOOKUP(Q23,PARAMETRES!$U$16:$V$22,2,FALSE),0),
IF(S23=7,IF(AND(R23&gt;='2-CALCUL ANNUALISATION FORFAIT'!$G$4,R23&lt;='2-CALCUL ANNUALISATION FORFAIT'!$H$4),VLOOKUP(Q23,PARAMETRES!$Y$16:$Z$22,2,FALSE),0),
IF(S23=8,IF(AND(R23&gt;='2-CALCUL ANNUALISATION FORFAIT'!$G$4,R23&lt;='2-CALCUL ANNUALISATION FORFAIT'!$H$4),VLOOKUP(Q23,PARAMETRES!$AC$16:$AD$22,2,FALSE),0),
IF(S23=9,IF(AND(R23&gt;='2-CALCUL ANNUALISATION FORFAIT'!$G$4,R23&lt;='2-CALCUL ANNUALISATION FORFAIT'!$H$4),VLOOKUP(Q23,PARAMETRES!$AG$16:$AH$22,2,FALSE),0),
IF(S23=10,IF(AND(R23&gt;='2-CALCUL ANNUALISATION FORFAIT'!$G$4,R23&lt;='2-CALCUL ANNUALISATION FORFAIT'!$H$4),VLOOKUP(Q23,PARAMETRES!$AK$16:$AL$22,2,FALSE),0))))))))))))</f>
        <v>J2</v>
      </c>
      <c r="U23" s="195">
        <f>IF(AND(R23&gt;='2-CALCUL ANNUALISATION FORFAIT'!$G$4,R23&lt;='2-CALCUL ANNUALISATION FORFAIT'!$H$4),VLOOKUP(T23,'2-CALCUL ANNUALISATION FORFAIT'!$E$24:$K$37,7,FALSE),"NP")</f>
        <v>0.20833333333333331</v>
      </c>
      <c r="V23" s="182" t="str">
        <f t="shared" si="4"/>
        <v>samedi</v>
      </c>
      <c r="W23" s="181">
        <f t="shared" ref="W23:W51" si="16">DATE(YEAR(W22),MONTH(W22),DAY(W22)+1)</f>
        <v>45780</v>
      </c>
      <c r="X23" s="232" cm="1">
        <f t="array" ref="X23">IFERROR(IF(OR(W23&lt;'2-CALCUL ANNUALISATION FORFAIT'!$G$4,W23&gt;'2-CALCUL ANNUALISATION FORFAIT'!$H$4),"NP",IF(W23=$AA$7,$Z$7,IF(V23="lundi",IF(INDEX('2-CALCUL ANNUALISATION FORFAIT'!$K$43:$K$52,MOD(X22,COUNTIF('2-CALCUL ANNUALISATION FORFAIT'!$K$43:$K$52,"&gt;0"))+1)&gt;0,MOD(X22,COUNTIF('2-CALCUL ANNUALISATION FORFAIT'!$K$43:$K$52,"&gt;0"))+1,1),X22))),$Z$7)</f>
        <v>2</v>
      </c>
      <c r="Y23" s="233" t="str">
        <f>IF(X23="NP","NP",
IF(X23=1,IF(AND(W23&gt;='2-CALCUL ANNUALISATION FORFAIT'!$G$4,W23&lt;='2-CALCUL ANNUALISATION FORFAIT'!$H$4),VLOOKUP(V23,PARAMETRES!$A$16:$B$22,2,FALSE),0),
IF(X23=2,IF(AND(W23&gt;='2-CALCUL ANNUALISATION FORFAIT'!$G$4,W23&lt;='2-CALCUL ANNUALISATION FORFAIT'!$H$4),VLOOKUP(V23,PARAMETRES!$E$16:$F$22,2,FALSE),0),
IF(X23=3,IF(AND(W23&gt;='2-CALCUL ANNUALISATION FORFAIT'!$G$4,W23&lt;='2-CALCUL ANNUALISATION FORFAIT'!$H$4),VLOOKUP(V23,PARAMETRES!$I$16:$J$22,2,FALSE),0),
IF(X23=4,IF(AND(W23&gt;='2-CALCUL ANNUALISATION FORFAIT'!$G$4,W23&lt;='2-CALCUL ANNUALISATION FORFAIT'!$H$4),VLOOKUP(V23,PARAMETRES!$M$16:$N$22,2,FALSE),0),
IF(X23=5,IF(AND(W23&gt;='2-CALCUL ANNUALISATION FORFAIT'!$G$4,W23&lt;='2-CALCUL ANNUALISATION FORFAIT'!$H$4),VLOOKUP(V23,PARAMETRES!$Q$16:$R$22,2,FALSE),0),
IF(X23=6,IF(AND(W23&gt;='2-CALCUL ANNUALISATION FORFAIT'!$G$4,W23&lt;='2-CALCUL ANNUALISATION FORFAIT'!$H$4),VLOOKUP(V23,PARAMETRES!$U$16:$V$22,2,FALSE),0),
IF(X23=7,IF(AND(W23&gt;='2-CALCUL ANNUALISATION FORFAIT'!$G$4,W23&lt;='2-CALCUL ANNUALISATION FORFAIT'!$H$4),VLOOKUP(V23,PARAMETRES!$Y$16:$Z$22,2,FALSE),0),
IF(X23=8,IF(AND(W23&gt;='2-CALCUL ANNUALISATION FORFAIT'!$G$4,W23&lt;='2-CALCUL ANNUALISATION FORFAIT'!$H$4),VLOOKUP(V23,PARAMETRES!$AC$16:$AD$22,2,FALSE),0),
IF(X23=9,IF(AND(W23&gt;='2-CALCUL ANNUALISATION FORFAIT'!$G$4,W23&lt;='2-CALCUL ANNUALISATION FORFAIT'!$H$4),VLOOKUP(V23,PARAMETRES!$AG$16:$AH$22,2,FALSE),0),
IF(X23=10,IF(AND(W23&gt;='2-CALCUL ANNUALISATION FORFAIT'!$G$4,W23&lt;='2-CALCUL ANNUALISATION FORFAIT'!$H$4),VLOOKUP(V23,PARAMETRES!$AK$16:$AL$22,2,FALSE),0))))))))))))</f>
        <v>RH</v>
      </c>
      <c r="Z23" s="195">
        <f>IF(AND(W23&gt;='2-CALCUL ANNUALISATION FORFAIT'!$G$4,W23&lt;='2-CALCUL ANNUALISATION FORFAIT'!$H$4),VLOOKUP(Y23,'2-CALCUL ANNUALISATION FORFAIT'!$E$24:$K$37,7,FALSE),"NP")</f>
        <v>0</v>
      </c>
      <c r="AA23" s="182" t="str">
        <f t="shared" si="5"/>
        <v>mardi</v>
      </c>
      <c r="AB23" s="47">
        <f t="shared" ref="AB23:AB50" si="17">DATE(YEAR(AB22),MONTH(AB22),DAY(AB22)+1)</f>
        <v>45811</v>
      </c>
      <c r="AC23" s="232" cm="1">
        <f t="array" ref="AC23">IFERROR(IF(OR(AB23&lt;'2-CALCUL ANNUALISATION FORFAIT'!$G$4,AB23&gt;'2-CALCUL ANNUALISATION FORFAIT'!$H$4),"NP",IF(AB23=$AA$7,$Z$7,IF(AA23="lundi",IF(INDEX('2-CALCUL ANNUALISATION FORFAIT'!$K$43:$K$52,MOD(AC22,COUNTIF('2-CALCUL ANNUALISATION FORFAIT'!$K$43:$K$52,"&gt;0"))+1)&gt;0,MOD(AC22,COUNTIF('2-CALCUL ANNUALISATION FORFAIT'!$K$43:$K$52,"&gt;0"))+1,1),AC22))),$Z$7)</f>
        <v>1</v>
      </c>
      <c r="AD23" s="233" t="str">
        <f>IF(AC23="NP","NP",
IF(AC23=1,IF(AND(AB23&gt;='2-CALCUL ANNUALISATION FORFAIT'!$G$4,AB23&lt;='2-CALCUL ANNUALISATION FORFAIT'!$H$4),VLOOKUP(AA23,PARAMETRES!$A$16:$B$22,2,FALSE),0),
IF(AC23=2,IF(AND(AB23&gt;='2-CALCUL ANNUALISATION FORFAIT'!$G$4,AB23&lt;='2-CALCUL ANNUALISATION FORFAIT'!$H$4),VLOOKUP(AA23,PARAMETRES!$E$16:$F$22,2,FALSE),0),
IF(AC23=3,IF(AND(AB23&gt;='2-CALCUL ANNUALISATION FORFAIT'!$G$4,AB23&lt;='2-CALCUL ANNUALISATION FORFAIT'!$H$4),VLOOKUP(AA23,PARAMETRES!$I$16:$J$22,2,FALSE),0),
IF(AC23=4,IF(AND(AB23&gt;='2-CALCUL ANNUALISATION FORFAIT'!$G$4,AB23&lt;='2-CALCUL ANNUALISATION FORFAIT'!$H$4),VLOOKUP(AA23,PARAMETRES!$M$16:$N$22,2,FALSE),0),
IF(AC23=5,IF(AND(AB23&gt;='2-CALCUL ANNUALISATION FORFAIT'!$G$4,AB23&lt;='2-CALCUL ANNUALISATION FORFAIT'!$H$4),VLOOKUP(AA23,PARAMETRES!$Q$16:$R$22,2,FALSE),0),
IF(AC23=6,IF(AND(AB23&gt;='2-CALCUL ANNUALISATION FORFAIT'!$G$4,AB23&lt;='2-CALCUL ANNUALISATION FORFAIT'!$H$4),VLOOKUP(AA23,PARAMETRES!$U$16:$V$22,2,FALSE),0),
IF(AC23=7,IF(AND(AB23&gt;='2-CALCUL ANNUALISATION FORFAIT'!$G$4,AB23&lt;='2-CALCUL ANNUALISATION FORFAIT'!$H$4),VLOOKUP(AA23,PARAMETRES!$Y$16:$Z$22,2,FALSE),0),
IF(AC23=8,IF(AND(AB23&gt;='2-CALCUL ANNUALISATION FORFAIT'!$G$4,AB23&lt;='2-CALCUL ANNUALISATION FORFAIT'!$H$4),VLOOKUP(AA23,PARAMETRES!$AC$16:$AD$22,2,FALSE),0),
IF(AC23=9,IF(AND(AB23&gt;='2-CALCUL ANNUALISATION FORFAIT'!$G$4,AB23&lt;='2-CALCUL ANNUALISATION FORFAIT'!$H$4),VLOOKUP(AA23,PARAMETRES!$AG$16:$AH$22,2,FALSE),0),
IF(AC23=10,IF(AND(AB23&gt;='2-CALCUL ANNUALISATION FORFAIT'!$G$4,AB23&lt;='2-CALCUL ANNUALISATION FORFAIT'!$H$4),VLOOKUP(AA23,PARAMETRES!$AK$16:$AL$22,2,FALSE),0))))))))))))</f>
        <v>J</v>
      </c>
      <c r="AE23" s="195">
        <f>IF(AND(AB23&gt;='2-CALCUL ANNUALISATION FORFAIT'!$G$4,AB23&lt;='2-CALCUL ANNUALISATION FORFAIT'!$H$4),VLOOKUP(AD23,'2-CALCUL ANNUALISATION FORFAIT'!$E$24:$K$37,7,FALSE),"NP")</f>
        <v>0.37500000000000006</v>
      </c>
      <c r="AF23" s="201" t="str">
        <f t="shared" si="6"/>
        <v>jeudi</v>
      </c>
      <c r="AG23" s="47">
        <f t="shared" ref="AG23:AG51" si="18">DATE(YEAR(AG22),MONTH(AG22),DAY(AG22)+1)</f>
        <v>45841</v>
      </c>
      <c r="AH23" s="232" cm="1">
        <f t="array" ref="AH23">IFERROR(IF(OR(AG23&lt;'2-CALCUL ANNUALISATION FORFAIT'!$G$4,AG23&gt;'2-CALCUL ANNUALISATION FORFAIT'!$H$4),"NP",IF(AG23=$AA$7,$Z$7,IF(AF23="lundi",IF(INDEX('2-CALCUL ANNUALISATION FORFAIT'!$K$43:$K$52,MOD(AH22,COUNTIF('2-CALCUL ANNUALISATION FORFAIT'!$K$43:$K$52,"&gt;0"))+1)&gt;0,MOD(AH22,COUNTIF('2-CALCUL ANNUALISATION FORFAIT'!$K$43:$K$52,"&gt;0"))+1,1),AH22))),$Z$7)</f>
        <v>1</v>
      </c>
      <c r="AI23" s="233" t="str">
        <f>IF(AH23="NP","NP",
IF(AH23=1,IF(AND(AG23&gt;='2-CALCUL ANNUALISATION FORFAIT'!$G$4,AG23&lt;='2-CALCUL ANNUALISATION FORFAIT'!$H$4),VLOOKUP(AF23,PARAMETRES!$A$16:$B$22,2,FALSE),0),
IF(AH23=2,IF(AND(AG23&gt;='2-CALCUL ANNUALISATION FORFAIT'!$G$4,AG23&lt;='2-CALCUL ANNUALISATION FORFAIT'!$H$4),VLOOKUP(AF23,PARAMETRES!$E$16:$F$22,2,FALSE),0),
IF(AH23=3,IF(AND(AG23&gt;='2-CALCUL ANNUALISATION FORFAIT'!$G$4,AG23&lt;='2-CALCUL ANNUALISATION FORFAIT'!$H$4),VLOOKUP(AF23,PARAMETRES!$I$16:$J$22,2,FALSE),0),
IF(AH23=4,IF(AND(AG23&gt;='2-CALCUL ANNUALISATION FORFAIT'!$G$4,AG23&lt;='2-CALCUL ANNUALISATION FORFAIT'!$H$4),VLOOKUP(AF23,PARAMETRES!$M$16:$N$22,2,FALSE),0),
IF(AH23=5,IF(AND(AG23&gt;='2-CALCUL ANNUALISATION FORFAIT'!$G$4,AG23&lt;='2-CALCUL ANNUALISATION FORFAIT'!$H$4),VLOOKUP(AF23,PARAMETRES!$Q$16:$R$22,2,FALSE),0),
IF(AH23=6,IF(AND(AG23&gt;='2-CALCUL ANNUALISATION FORFAIT'!$G$4,AG23&lt;='2-CALCUL ANNUALISATION FORFAIT'!$H$4),VLOOKUP(AF23,PARAMETRES!$U$16:$V$22,2,FALSE),0),
IF(AH23=7,IF(AND(AG23&gt;='2-CALCUL ANNUALISATION FORFAIT'!$G$4,AG23&lt;='2-CALCUL ANNUALISATION FORFAIT'!$H$4),VLOOKUP(AF23,PARAMETRES!$Y$16:$Z$22,2,FALSE),0),
IF(AH23=8,IF(AND(AG23&gt;='2-CALCUL ANNUALISATION FORFAIT'!$G$4,AG23&lt;='2-CALCUL ANNUALISATION FORFAIT'!$H$4),VLOOKUP(AF23,PARAMETRES!$AC$16:$AD$22,2,FALSE),0),
IF(AH23=9,IF(AND(AG23&gt;='2-CALCUL ANNUALISATION FORFAIT'!$G$4,AG23&lt;='2-CALCUL ANNUALISATION FORFAIT'!$H$4),VLOOKUP(AF23,PARAMETRES!$AG$16:$AH$22,2,FALSE),0),
IF(AH23=10,IF(AND(AG23&gt;='2-CALCUL ANNUALISATION FORFAIT'!$G$4,AG23&lt;='2-CALCUL ANNUALISATION FORFAIT'!$H$4),VLOOKUP(AF23,PARAMETRES!$AK$16:$AL$22,2,FALSE),0))))))))))))</f>
        <v>J</v>
      </c>
      <c r="AJ23" s="195">
        <f>IF(AND(AG23&gt;='2-CALCUL ANNUALISATION FORFAIT'!$G$4,AG23&lt;='2-CALCUL ANNUALISATION FORFAIT'!$H$4),VLOOKUP(AI23,'2-CALCUL ANNUALISATION FORFAIT'!$E$24:$K$37,7,FALSE),"NP")</f>
        <v>0.37500000000000006</v>
      </c>
      <c r="AK23" s="182" t="str">
        <f t="shared" si="7"/>
        <v>dimanche</v>
      </c>
      <c r="AL23" s="47">
        <f t="shared" ref="AL23:AL51" si="19">DATE(YEAR(AL22),MONTH(AL22),DAY(AL22)+1)</f>
        <v>45872</v>
      </c>
      <c r="AM23" s="232" cm="1">
        <f t="array" ref="AM23">IFERROR(IF(OR(AL23&lt;'2-CALCUL ANNUALISATION FORFAIT'!$G$4,AL23&gt;'2-CALCUL ANNUALISATION FORFAIT'!$H$4),"NP",IF(AL23=$AA$7,$Z$7,IF(AK23="lundi",IF(INDEX('2-CALCUL ANNUALISATION FORFAIT'!$K$43:$K$52,MOD(AM22,COUNTIF('2-CALCUL ANNUALISATION FORFAIT'!$K$43:$K$52,"&gt;0"))+1)&gt;0,MOD(AM22,COUNTIF('2-CALCUL ANNUALISATION FORFAIT'!$K$43:$K$52,"&gt;0"))+1,1),AM22))),$Z$7)</f>
        <v>1</v>
      </c>
      <c r="AN23" s="233" t="str">
        <f>IF(AM23="NP","NP",
IF(AM23=1,IF(AND(AL23&gt;='2-CALCUL ANNUALISATION FORFAIT'!$G$4,AL23&lt;='2-CALCUL ANNUALISATION FORFAIT'!$H$4),VLOOKUP(AK23,PARAMETRES!$A$16:$B$22,2,FALSE),0),
IF(AM23=2,IF(AND(AL23&gt;='2-CALCUL ANNUALISATION FORFAIT'!$G$4,AL23&lt;='2-CALCUL ANNUALISATION FORFAIT'!$H$4),VLOOKUP(AK23,PARAMETRES!$E$16:$F$22,2,FALSE),0),
IF(AM23=3,IF(AND(AL23&gt;='2-CALCUL ANNUALISATION FORFAIT'!$G$4,AL23&lt;='2-CALCUL ANNUALISATION FORFAIT'!$H$4),VLOOKUP(AK23,PARAMETRES!$I$16:$J$22,2,FALSE),0),
IF(AM23=4,IF(AND(AL23&gt;='2-CALCUL ANNUALISATION FORFAIT'!$G$4,AL23&lt;='2-CALCUL ANNUALISATION FORFAIT'!$H$4),VLOOKUP(AK23,PARAMETRES!$M$16:$N$22,2,FALSE),0),
IF(AM23=5,IF(AND(AL23&gt;='2-CALCUL ANNUALISATION FORFAIT'!$G$4,AL23&lt;='2-CALCUL ANNUALISATION FORFAIT'!$H$4),VLOOKUP(AK23,PARAMETRES!$Q$16:$R$22,2,FALSE),0),
IF(AM23=6,IF(AND(AL23&gt;='2-CALCUL ANNUALISATION FORFAIT'!$G$4,AL23&lt;='2-CALCUL ANNUALISATION FORFAIT'!$H$4),VLOOKUP(AK23,PARAMETRES!$U$16:$V$22,2,FALSE),0),
IF(AM23=7,IF(AND(AL23&gt;='2-CALCUL ANNUALISATION FORFAIT'!$G$4,AL23&lt;='2-CALCUL ANNUALISATION FORFAIT'!$H$4),VLOOKUP(AK23,PARAMETRES!$Y$16:$Z$22,2,FALSE),0),
IF(AM23=8,IF(AND(AL23&gt;='2-CALCUL ANNUALISATION FORFAIT'!$G$4,AL23&lt;='2-CALCUL ANNUALISATION FORFAIT'!$H$4),VLOOKUP(AK23,PARAMETRES!$AC$16:$AD$22,2,FALSE),0),
IF(AM23=9,IF(AND(AL23&gt;='2-CALCUL ANNUALISATION FORFAIT'!$G$4,AL23&lt;='2-CALCUL ANNUALISATION FORFAIT'!$H$4),VLOOKUP(AK23,PARAMETRES!$AG$16:$AH$22,2,FALSE),0),
IF(AM23=10,IF(AND(AL23&gt;='2-CALCUL ANNUALISATION FORFAIT'!$G$4,AL23&lt;='2-CALCUL ANNUALISATION FORFAIT'!$H$4),VLOOKUP(AK23,PARAMETRES!$AK$16:$AL$22,2,FALSE),0))))))))))))</f>
        <v>RH</v>
      </c>
      <c r="AO23" s="195">
        <f>IF(AND(AL23&gt;='2-CALCUL ANNUALISATION FORFAIT'!$G$4,AL23&lt;='2-CALCUL ANNUALISATION FORFAIT'!$H$4),VLOOKUP(AN23,'2-CALCUL ANNUALISATION FORFAIT'!$E$24:$K$37,7,FALSE),"NP")</f>
        <v>0</v>
      </c>
      <c r="AP23" s="182" t="str">
        <f t="shared" si="8"/>
        <v>mercredi</v>
      </c>
      <c r="AQ23" s="47">
        <f t="shared" ref="AQ23:AQ50" si="20">DATE(YEAR(AQ22),MONTH(AQ22),DAY(AQ22)+1)</f>
        <v>45903</v>
      </c>
      <c r="AR23" s="232" cm="1">
        <f t="array" ref="AR23">IFERROR(IF(OR(AQ23&lt;'2-CALCUL ANNUALISATION FORFAIT'!$G$4,AQ23&gt;'2-CALCUL ANNUALISATION FORFAIT'!$H$4),"NP",IF(AQ23=$AA$7,$Z$7,IF(AP23="lundi",IF(INDEX('2-CALCUL ANNUALISATION FORFAIT'!$K$43:$K$52,MOD(AR22,COUNTIF('2-CALCUL ANNUALISATION FORFAIT'!$K$43:$K$52,"&gt;0"))+1)&gt;0,MOD(AR22,COUNTIF('2-CALCUL ANNUALISATION FORFAIT'!$K$43:$K$52,"&gt;0"))+1,1),AR22))),$Z$7)</f>
        <v>2</v>
      </c>
      <c r="AS23" s="233" t="str">
        <f>IF(AR23="NP","NP",
IF(AR23=1,IF(AND(AQ23&gt;='2-CALCUL ANNUALISATION FORFAIT'!$G$4,AQ23&lt;='2-CALCUL ANNUALISATION FORFAIT'!$H$4),VLOOKUP(AP23,PARAMETRES!$A$16:$B$22,2,FALSE),0),
IF(AR23=2,IF(AND(AQ23&gt;='2-CALCUL ANNUALISATION FORFAIT'!$G$4,AQ23&lt;='2-CALCUL ANNUALISATION FORFAIT'!$H$4),VLOOKUP(AP23,PARAMETRES!$E$16:$F$22,2,FALSE),0),
IF(AR23=3,IF(AND(AQ23&gt;='2-CALCUL ANNUALISATION FORFAIT'!$G$4,AQ23&lt;='2-CALCUL ANNUALISATION FORFAIT'!$H$4),VLOOKUP(AP23,PARAMETRES!$I$16:$J$22,2,FALSE),0),
IF(AR23=4,IF(AND(AQ23&gt;='2-CALCUL ANNUALISATION FORFAIT'!$G$4,AQ23&lt;='2-CALCUL ANNUALISATION FORFAIT'!$H$4),VLOOKUP(AP23,PARAMETRES!$M$16:$N$22,2,FALSE),0),
IF(AR23=5,IF(AND(AQ23&gt;='2-CALCUL ANNUALISATION FORFAIT'!$G$4,AQ23&lt;='2-CALCUL ANNUALISATION FORFAIT'!$H$4),VLOOKUP(AP23,PARAMETRES!$Q$16:$R$22,2,FALSE),0),
IF(AR23=6,IF(AND(AQ23&gt;='2-CALCUL ANNUALISATION FORFAIT'!$G$4,AQ23&lt;='2-CALCUL ANNUALISATION FORFAIT'!$H$4),VLOOKUP(AP23,PARAMETRES!$U$16:$V$22,2,FALSE),0),
IF(AR23=7,IF(AND(AQ23&gt;='2-CALCUL ANNUALISATION FORFAIT'!$G$4,AQ23&lt;='2-CALCUL ANNUALISATION FORFAIT'!$H$4),VLOOKUP(AP23,PARAMETRES!$Y$16:$Z$22,2,FALSE),0),
IF(AR23=8,IF(AND(AQ23&gt;='2-CALCUL ANNUALISATION FORFAIT'!$G$4,AQ23&lt;='2-CALCUL ANNUALISATION FORFAIT'!$H$4),VLOOKUP(AP23,PARAMETRES!$AC$16:$AD$22,2,FALSE),0),
IF(AR23=9,IF(AND(AQ23&gt;='2-CALCUL ANNUALISATION FORFAIT'!$G$4,AQ23&lt;='2-CALCUL ANNUALISATION FORFAIT'!$H$4),VLOOKUP(AP23,PARAMETRES!$AG$16:$AH$22,2,FALSE),0),
IF(AR23=10,IF(AND(AQ23&gt;='2-CALCUL ANNUALISATION FORFAIT'!$G$4,AQ23&lt;='2-CALCUL ANNUALISATION FORFAIT'!$H$4),VLOOKUP(AP23,PARAMETRES!$AK$16:$AL$22,2,FALSE),0))))))))))))</f>
        <v>J2</v>
      </c>
      <c r="AT23" s="195">
        <f>IF(AND(AQ23&gt;='2-CALCUL ANNUALISATION FORFAIT'!$G$4,AQ23&lt;='2-CALCUL ANNUALISATION FORFAIT'!$H$4),VLOOKUP(AS23,'2-CALCUL ANNUALISATION FORFAIT'!$E$24:$K$37,7,FALSE),"NP")</f>
        <v>0.20833333333333331</v>
      </c>
      <c r="AU23" s="182" t="str">
        <f t="shared" si="9"/>
        <v>vendredi</v>
      </c>
      <c r="AV23" s="180">
        <f t="shared" ref="AV23:AV51" si="21">DATE(YEAR(AV22),MONTH(AV22),DAY(AV22)+1)</f>
        <v>45933</v>
      </c>
      <c r="AW23" s="232" cm="1">
        <f t="array" ref="AW23">IFERROR(IF(OR(AV23&lt;'2-CALCUL ANNUALISATION FORFAIT'!$G$4,AV23&gt;'2-CALCUL ANNUALISATION FORFAIT'!$H$4),"NP",IF(AV23=$AA$7,$Z$7,IF(AU23="lundi",IF(INDEX('2-CALCUL ANNUALISATION FORFAIT'!$K$43:$K$52,MOD(AW22,COUNTIF('2-CALCUL ANNUALISATION FORFAIT'!$K$43:$K$52,"&gt;0"))+1)&gt;0,MOD(AW22,COUNTIF('2-CALCUL ANNUALISATION FORFAIT'!$K$43:$K$52,"&gt;0"))+1,1),AW22))),$Z$7)</f>
        <v>2</v>
      </c>
      <c r="AX23" s="233" t="str">
        <f>IF(AW23="NP","NP",
IF(AW23=1,IF(AND(AV23&gt;='2-CALCUL ANNUALISATION FORFAIT'!$G$4,AV23&lt;='2-CALCUL ANNUALISATION FORFAIT'!$H$4),VLOOKUP(AU23,PARAMETRES!$A$16:$B$22,2,FALSE),0),
IF(AW23=2,IF(AND(AV23&gt;='2-CALCUL ANNUALISATION FORFAIT'!$G$4,AV23&lt;='2-CALCUL ANNUALISATION FORFAIT'!$H$4),VLOOKUP(AU23,PARAMETRES!$E$16:$F$22,2,FALSE),0),
IF(AW23=3,IF(AND(AV23&gt;='2-CALCUL ANNUALISATION FORFAIT'!$G$4,AV23&lt;='2-CALCUL ANNUALISATION FORFAIT'!$H$4),VLOOKUP(AU23,PARAMETRES!$I$16:$J$22,2,FALSE),0),
IF(AW23=4,IF(AND(AV23&gt;='2-CALCUL ANNUALISATION FORFAIT'!$G$4,AV23&lt;='2-CALCUL ANNUALISATION FORFAIT'!$H$4),VLOOKUP(AU23,PARAMETRES!$M$16:$N$22,2,FALSE),0),
IF(AW23=5,IF(AND(AV23&gt;='2-CALCUL ANNUALISATION FORFAIT'!$G$4,AV23&lt;='2-CALCUL ANNUALISATION FORFAIT'!$H$4),VLOOKUP(AU23,PARAMETRES!$Q$16:$R$22,2,FALSE),0),
IF(AW23=6,IF(AND(AV23&gt;='2-CALCUL ANNUALISATION FORFAIT'!$G$4,AV23&lt;='2-CALCUL ANNUALISATION FORFAIT'!$H$4),VLOOKUP(AU23,PARAMETRES!$U$16:$V$22,2,FALSE),0),
IF(AW23=7,IF(AND(AV23&gt;='2-CALCUL ANNUALISATION FORFAIT'!$G$4,AV23&lt;='2-CALCUL ANNUALISATION FORFAIT'!$H$4),VLOOKUP(AU23,PARAMETRES!$Y$16:$Z$22,2,FALSE),0),
IF(AW23=8,IF(AND(AV23&gt;='2-CALCUL ANNUALISATION FORFAIT'!$G$4,AV23&lt;='2-CALCUL ANNUALISATION FORFAIT'!$H$4),VLOOKUP(AU23,PARAMETRES!$AC$16:$AD$22,2,FALSE),0),
IF(AW23=9,IF(AND(AV23&gt;='2-CALCUL ANNUALISATION FORFAIT'!$G$4,AV23&lt;='2-CALCUL ANNUALISATION FORFAIT'!$H$4),VLOOKUP(AU23,PARAMETRES!$AG$16:$AH$22,2,FALSE),0),
IF(AW23=10,IF(AND(AV23&gt;='2-CALCUL ANNUALISATION FORFAIT'!$G$4,AV23&lt;='2-CALCUL ANNUALISATION FORFAIT'!$H$4),VLOOKUP(AU23,PARAMETRES!$AK$16:$AL$22,2,FALSE),0))))))))))))</f>
        <v>J2</v>
      </c>
      <c r="AY23" s="195">
        <f>IF(AND(AV23&gt;='2-CALCUL ANNUALISATION FORFAIT'!$G$4,AV23&lt;='2-CALCUL ANNUALISATION FORFAIT'!$H$4),VLOOKUP(AX23,'2-CALCUL ANNUALISATION FORFAIT'!$E$24:$K$37,7,FALSE),"NP")</f>
        <v>0.20833333333333331</v>
      </c>
      <c r="AZ23" s="182" t="str">
        <f t="shared" si="10"/>
        <v>lundi</v>
      </c>
      <c r="BA23" s="47">
        <f t="shared" ref="BA23:BA50" si="22">DATE(YEAR(BA22),MONTH(BA22),DAY(BA22)+1)</f>
        <v>45964</v>
      </c>
      <c r="BB23" s="232" cm="1">
        <f t="array" ref="BB23">IFERROR(IF(OR(BA23&lt;'2-CALCUL ANNUALISATION FORFAIT'!$G$4,BA23&gt;'2-CALCUL ANNUALISATION FORFAIT'!$H$4),"NP",IF(BA23=$AA$7,$Z$7,IF(AZ23="lundi",IF(INDEX('2-CALCUL ANNUALISATION FORFAIT'!$K$43:$K$52,MOD(BB22,COUNTIF('2-CALCUL ANNUALISATION FORFAIT'!$K$43:$K$52,"&gt;0"))+1)&gt;0,MOD(BB22,COUNTIF('2-CALCUL ANNUALISATION FORFAIT'!$K$43:$K$52,"&gt;0"))+1,1),BB22))),$Z$7)</f>
        <v>1</v>
      </c>
      <c r="BC23" s="233" t="str">
        <f>IF(BB23="NP","NP",
IF(BB23=1,IF(AND(BA23&gt;='2-CALCUL ANNUALISATION FORFAIT'!$G$4,BA23&lt;='2-CALCUL ANNUALISATION FORFAIT'!$H$4),VLOOKUP(AZ23,PARAMETRES!$A$16:$B$22,2,FALSE),0),
IF(BB23=2,IF(AND(BA23&gt;='2-CALCUL ANNUALISATION FORFAIT'!$G$4,BA23&lt;='2-CALCUL ANNUALISATION FORFAIT'!$H$4),VLOOKUP(AZ23,PARAMETRES!$E$16:$F$22,2,FALSE),0),
IF(BB23=3,IF(AND(BA23&gt;='2-CALCUL ANNUALISATION FORFAIT'!$G$4,BA23&lt;='2-CALCUL ANNUALISATION FORFAIT'!$H$4),VLOOKUP(AZ23,PARAMETRES!$I$16:$J$22,2,FALSE),0),
IF(BB23=4,IF(AND(BA23&gt;='2-CALCUL ANNUALISATION FORFAIT'!$G$4,BA23&lt;='2-CALCUL ANNUALISATION FORFAIT'!$H$4),VLOOKUP(AZ23,PARAMETRES!$M$16:$N$22,2,FALSE),0),
IF(BB23=5,IF(AND(BA23&gt;='2-CALCUL ANNUALISATION FORFAIT'!$G$4,BA23&lt;='2-CALCUL ANNUALISATION FORFAIT'!$H$4),VLOOKUP(AZ23,PARAMETRES!$Q$16:$R$22,2,FALSE),0),
IF(BB23=6,IF(AND(BA23&gt;='2-CALCUL ANNUALISATION FORFAIT'!$G$4,BA23&lt;='2-CALCUL ANNUALISATION FORFAIT'!$H$4),VLOOKUP(AZ23,PARAMETRES!$U$16:$V$22,2,FALSE),0),
IF(BB23=7,IF(AND(BA23&gt;='2-CALCUL ANNUALISATION FORFAIT'!$G$4,BA23&lt;='2-CALCUL ANNUALISATION FORFAIT'!$H$4),VLOOKUP(AZ23,PARAMETRES!$Y$16:$Z$22,2,FALSE),0),
IF(BB23=8,IF(AND(BA23&gt;='2-CALCUL ANNUALISATION FORFAIT'!$G$4,BA23&lt;='2-CALCUL ANNUALISATION FORFAIT'!$H$4),VLOOKUP(AZ23,PARAMETRES!$AC$16:$AD$22,2,FALSE),0),
IF(BB23=9,IF(AND(BA23&gt;='2-CALCUL ANNUALISATION FORFAIT'!$G$4,BA23&lt;='2-CALCUL ANNUALISATION FORFAIT'!$H$4),VLOOKUP(AZ23,PARAMETRES!$AG$16:$AH$22,2,FALSE),0),
IF(BB23=10,IF(AND(BA23&gt;='2-CALCUL ANNUALISATION FORFAIT'!$G$4,BA23&lt;='2-CALCUL ANNUALISATION FORFAIT'!$H$4),VLOOKUP(AZ23,PARAMETRES!$AK$16:$AL$22,2,FALSE),0))))))))))))</f>
        <v>J</v>
      </c>
      <c r="BD23" s="195">
        <f>IF(AND(BA23&gt;='2-CALCUL ANNUALISATION FORFAIT'!$G$4,BA23&lt;='2-CALCUL ANNUALISATION FORFAIT'!$H$4),VLOOKUP(BC23,'2-CALCUL ANNUALISATION FORFAIT'!$E$24:$K$37,7,FALSE),"NP")</f>
        <v>0.37500000000000006</v>
      </c>
      <c r="BE23" s="182" t="str">
        <f t="shared" si="11"/>
        <v>mercredi</v>
      </c>
      <c r="BF23" s="47">
        <f t="shared" ref="BF23:BF51" si="23">DATE(YEAR(BF22),MONTH(BF22),DAY(BF22)+1)</f>
        <v>45994</v>
      </c>
      <c r="BG23" s="232" cm="1">
        <f t="array" ref="BG23">IFERROR(IF(OR(BF23&lt;'2-CALCUL ANNUALISATION FORFAIT'!$G$4,BF23&gt;'2-CALCUL ANNUALISATION FORFAIT'!$H$4),"NP",IF(BF23=$AA$7,$Z$7,IF(BE23="lundi",IF(INDEX('2-CALCUL ANNUALISATION FORFAIT'!$K$43:$K$52,MOD(BG22,COUNTIF('2-CALCUL ANNUALISATION FORFAIT'!$K$43:$K$52,"&gt;0"))+1)&gt;0,MOD(BG22,COUNTIF('2-CALCUL ANNUALISATION FORFAIT'!$K$43:$K$52,"&gt;0"))+1,1),BG22))),$Z$7)</f>
        <v>1</v>
      </c>
      <c r="BH23" s="233" t="str">
        <f>IF(BG23="NP","NP",
IF(BG23=1,IF(AND(BF23&gt;='2-CALCUL ANNUALISATION FORFAIT'!$G$4,BF23&lt;='2-CALCUL ANNUALISATION FORFAIT'!$H$4),VLOOKUP(BE23,PARAMETRES!$A$16:$B$22,2,FALSE),0),
IF(BG23=2,IF(AND(BF23&gt;='2-CALCUL ANNUALISATION FORFAIT'!$G$4,BF23&lt;='2-CALCUL ANNUALISATION FORFAIT'!$H$4),VLOOKUP(BE23,PARAMETRES!$E$16:$F$22,2,FALSE),0),
IF(BG23=3,IF(AND(BF23&gt;='2-CALCUL ANNUALISATION FORFAIT'!$G$4,BF23&lt;='2-CALCUL ANNUALISATION FORFAIT'!$H$4),VLOOKUP(BE23,PARAMETRES!$I$16:$J$22,2,FALSE),0),
IF(BG23=4,IF(AND(BF23&gt;='2-CALCUL ANNUALISATION FORFAIT'!$G$4,BF23&lt;='2-CALCUL ANNUALISATION FORFAIT'!$H$4),VLOOKUP(BE23,PARAMETRES!$M$16:$N$22,2,FALSE),0),
IF(BG23=5,IF(AND(BF23&gt;='2-CALCUL ANNUALISATION FORFAIT'!$G$4,BF23&lt;='2-CALCUL ANNUALISATION FORFAIT'!$H$4),VLOOKUP(BE23,PARAMETRES!$Q$16:$R$22,2,FALSE),0),
IF(BG23=6,IF(AND(BF23&gt;='2-CALCUL ANNUALISATION FORFAIT'!$G$4,BF23&lt;='2-CALCUL ANNUALISATION FORFAIT'!$H$4),VLOOKUP(BE23,PARAMETRES!$U$16:$V$22,2,FALSE),0),
IF(BG23=7,IF(AND(BF23&gt;='2-CALCUL ANNUALISATION FORFAIT'!$G$4,BF23&lt;='2-CALCUL ANNUALISATION FORFAIT'!$H$4),VLOOKUP(BE23,PARAMETRES!$Y$16:$Z$22,2,FALSE),0),
IF(BG23=8,IF(AND(BF23&gt;='2-CALCUL ANNUALISATION FORFAIT'!$G$4,BF23&lt;='2-CALCUL ANNUALISATION FORFAIT'!$H$4),VLOOKUP(BE23,PARAMETRES!$AC$16:$AD$22,2,FALSE),0),
IF(BG23=9,IF(AND(BF23&gt;='2-CALCUL ANNUALISATION FORFAIT'!$G$4,BF23&lt;='2-CALCUL ANNUALISATION FORFAIT'!$H$4),VLOOKUP(BE23,PARAMETRES!$AG$16:$AH$22,2,FALSE),0),
IF(BG23=10,IF(AND(BF23&gt;='2-CALCUL ANNUALISATION FORFAIT'!$G$4,BF23&lt;='2-CALCUL ANNUALISATION FORFAIT'!$H$4),VLOOKUP(BE23,PARAMETRES!$AK$16:$AL$22,2,FALSE),0))))))))))))</f>
        <v>J</v>
      </c>
      <c r="BI23" s="183">
        <f>IF(AND(BF23&gt;='2-CALCUL ANNUALISATION FORFAIT'!$G$4,BF23&lt;='2-CALCUL ANNUALISATION FORFAIT'!$H$4),VLOOKUP(BH23,'2-CALCUL ANNUALISATION FORFAIT'!$E$24:$K$37,7,FALSE),"NP")</f>
        <v>0.37500000000000006</v>
      </c>
    </row>
    <row r="24" spans="2:61" ht="22.15" customHeight="1" x14ac:dyDescent="0.25">
      <c r="B24" s="182" t="str">
        <f t="shared" si="0"/>
        <v>samedi</v>
      </c>
      <c r="C24" s="47">
        <f t="shared" si="12"/>
        <v>45661</v>
      </c>
      <c r="D24" s="232" cm="1">
        <f t="array" ref="D24">IFERROR(IF(OR(C24&lt;'2-CALCUL ANNUALISATION FORFAIT'!$G$4,C24&gt;'2-CALCUL ANNUALISATION FORFAIT'!$H$4),"NP",IF(C24=$AA$7,$Z$7,IF(B24="lundi",IF(INDEX('2-CALCUL ANNUALISATION FORFAIT'!$K$43:$K$52,MOD(D23,COUNTIF('2-CALCUL ANNUALISATION FORFAIT'!$K$43:$K$52,"&gt;0"))+1)&gt;0,MOD(D23,COUNTIF('2-CALCUL ANNUALISATION FORFAIT'!$K$43:$K$52,"&gt;0"))+1,1),D23))),$Z$7)</f>
        <v>1</v>
      </c>
      <c r="E24" s="233" t="str">
        <f>IF(D24="NP","NP",
IF(D24=1,IF(AND(C24&gt;='2-CALCUL ANNUALISATION FORFAIT'!$G$4,C24&lt;='2-CALCUL ANNUALISATION FORFAIT'!$H$4),VLOOKUP(B24,PARAMETRES!$A$16:$B$22,2,FALSE),0),
IF(D24=2,IF(AND(C24&gt;='2-CALCUL ANNUALISATION FORFAIT'!$G$4,C24&lt;='2-CALCUL ANNUALISATION FORFAIT'!$H$4),VLOOKUP(B24,PARAMETRES!$E$16:$F$22,2,FALSE),0),
IF(D24=3,IF(AND(C24&gt;='2-CALCUL ANNUALISATION FORFAIT'!$G$4,C24&lt;='2-CALCUL ANNUALISATION FORFAIT'!$H$4),VLOOKUP(B24,PARAMETRES!$I$16:$J$22,2,FALSE),0),
IF(D24=4,IF(AND(C24&gt;='2-CALCUL ANNUALISATION FORFAIT'!$G$4,C24&lt;='2-CALCUL ANNUALISATION FORFAIT'!$H$4),VLOOKUP(B24,PARAMETRES!$M$16:$N$22,2,FALSE),0),
IF(D24=5,IF(AND(C24&gt;='2-CALCUL ANNUALISATION FORFAIT'!$G$4,C24&lt;='2-CALCUL ANNUALISATION FORFAIT'!$H$4),VLOOKUP(B24,PARAMETRES!$Q$16:$R$22,2,FALSE),0),
IF(D24=6,IF(AND(C24&gt;='2-CALCUL ANNUALISATION FORFAIT'!$G$4,C24&lt;='2-CALCUL ANNUALISATION FORFAIT'!$H$4),VLOOKUP(B24,PARAMETRES!$U$16:$V$22,2,FALSE),0),
IF(D24=7,IF(AND(C24&gt;='2-CALCUL ANNUALISATION FORFAIT'!$G$4,C24&lt;='2-CALCUL ANNUALISATION FORFAIT'!$H$4),VLOOKUP(B24,PARAMETRES!$Y$16:$Z$22,2,FALSE),0),
IF(D24=8,IF(AND(C24&gt;='2-CALCUL ANNUALISATION FORFAIT'!$G$4,C24&lt;='2-CALCUL ANNUALISATION FORFAIT'!$H$4),VLOOKUP(B24,PARAMETRES!$AC$16:$AD$22,2,FALSE),0),
IF(D24=9,IF(AND(C24&gt;='2-CALCUL ANNUALISATION FORFAIT'!$G$4,C24&lt;='2-CALCUL ANNUALISATION FORFAIT'!$H$4),VLOOKUP(B24,PARAMETRES!$AG$16:$AH$22,2,FALSE),0),
IF(D24=10,IF(AND(C24&gt;='2-CALCUL ANNUALISATION FORFAIT'!$G$4,C24&lt;='2-CALCUL ANNUALISATION FORFAIT'!$H$4),VLOOKUP(B24,PARAMETRES!$AK$16:$AL$22,2,FALSE),0))))))))))))</f>
        <v>RH</v>
      </c>
      <c r="F24" s="183">
        <f>IF(AND(C24&gt;='2-CALCUL ANNUALISATION FORFAIT'!$G$4,C24&lt;='2-CALCUL ANNUALISATION FORFAIT'!$H$4),VLOOKUP(E24,'2-CALCUL ANNUALISATION FORFAIT'!$E$24:$K$37,7,FALSE),"NP")</f>
        <v>0</v>
      </c>
      <c r="G24" s="188" t="str">
        <f t="shared" si="1"/>
        <v>mardi</v>
      </c>
      <c r="H24" s="47">
        <f t="shared" si="13"/>
        <v>45692</v>
      </c>
      <c r="I24" s="232" cm="1">
        <f t="array" ref="I24">IFERROR(IF(OR(H24&lt;'2-CALCUL ANNUALISATION FORFAIT'!$G$4,H24&gt;'2-CALCUL ANNUALISATION FORFAIT'!$H$4),"NP",IF(H24=$AA$7,$Z$7,IF(G24="lundi",IF(INDEX('2-CALCUL ANNUALISATION FORFAIT'!$K$43:$K$52,MOD(I23,COUNTIF('2-CALCUL ANNUALISATION FORFAIT'!$K$43:$K$52,"&gt;0"))+1)&gt;0,MOD(I23,COUNTIF('2-CALCUL ANNUALISATION FORFAIT'!$K$43:$K$52,"&gt;0"))+1,1),I23))),$Z$7)</f>
        <v>2</v>
      </c>
      <c r="J24" s="233" t="str">
        <f>IF(I24="NP","NP",
IF(I24=1,IF(AND(H24&gt;='2-CALCUL ANNUALISATION FORFAIT'!$G$4,H24&lt;='2-CALCUL ANNUALISATION FORFAIT'!$H$4),VLOOKUP(G24,PARAMETRES!$A$16:$B$22,2,FALSE),0),
IF(I24=2,IF(AND(H24&gt;='2-CALCUL ANNUALISATION FORFAIT'!$G$4,H24&lt;='2-CALCUL ANNUALISATION FORFAIT'!$H$4),VLOOKUP(G24,PARAMETRES!$E$16:$F$22,2,FALSE),0),
IF(I24=3,IF(AND(H24&gt;='2-CALCUL ANNUALISATION FORFAIT'!$G$4,H24&lt;='2-CALCUL ANNUALISATION FORFAIT'!$H$4),VLOOKUP(G24,PARAMETRES!$I$16:$J$22,2,FALSE),0),
IF(I24=4,IF(AND(H24&gt;='2-CALCUL ANNUALISATION FORFAIT'!$G$4,H24&lt;='2-CALCUL ANNUALISATION FORFAIT'!$H$4),VLOOKUP(G24,PARAMETRES!$M$16:$N$22,2,FALSE),0),
IF(I24=5,IF(AND(H24&gt;='2-CALCUL ANNUALISATION FORFAIT'!$G$4,H24&lt;='2-CALCUL ANNUALISATION FORFAIT'!$H$4),VLOOKUP(G24,PARAMETRES!$Q$16:$R$22,2,FALSE),0),
IF(I24=6,IF(AND(H24&gt;='2-CALCUL ANNUALISATION FORFAIT'!$G$4,H24&lt;='2-CALCUL ANNUALISATION FORFAIT'!$H$4),VLOOKUP(G24,PARAMETRES!$U$16:$V$22,2,FALSE),0),
IF(I24=7,IF(AND(H24&gt;='2-CALCUL ANNUALISATION FORFAIT'!$G$4,H24&lt;='2-CALCUL ANNUALISATION FORFAIT'!$H$4),VLOOKUP(G24,PARAMETRES!$Y$16:$Z$22,2,FALSE),0),
IF(I24=8,IF(AND(H24&gt;='2-CALCUL ANNUALISATION FORFAIT'!$G$4,H24&lt;='2-CALCUL ANNUALISATION FORFAIT'!$H$4),VLOOKUP(G24,PARAMETRES!$AC$16:$AD$22,2,FALSE),0),
IF(I24=9,IF(AND(H24&gt;='2-CALCUL ANNUALISATION FORFAIT'!$G$4,H24&lt;='2-CALCUL ANNUALISATION FORFAIT'!$H$4),VLOOKUP(G24,PARAMETRES!$AG$16:$AH$22,2,FALSE),0),
IF(I24=10,IF(AND(H24&gt;='2-CALCUL ANNUALISATION FORFAIT'!$G$4,H24&lt;='2-CALCUL ANNUALISATION FORFAIT'!$H$4),VLOOKUP(G24,PARAMETRES!$AK$16:$AL$22,2,FALSE),0))))))))))))</f>
        <v>J2</v>
      </c>
      <c r="K24" s="183">
        <f>IF(AND(H24&gt;='2-CALCUL ANNUALISATION FORFAIT'!$G$4,H24&lt;='2-CALCUL ANNUALISATION FORFAIT'!$H$4),VLOOKUP(J24,'2-CALCUL ANNUALISATION FORFAIT'!$E$24:$K$37,7,FALSE),"NP")</f>
        <v>0.20833333333333331</v>
      </c>
      <c r="L24" s="188" t="str">
        <f t="shared" si="2"/>
        <v>mardi</v>
      </c>
      <c r="M24" s="47">
        <f t="shared" si="14"/>
        <v>45720</v>
      </c>
      <c r="N24" s="232" cm="1">
        <f t="array" ref="N24">IFERROR(IF(OR(M24&lt;'2-CALCUL ANNUALISATION FORFAIT'!$G$4,M24&gt;'2-CALCUL ANNUALISATION FORFAIT'!$H$4),"NP",IF(M24=$AA$7,$Z$7,IF(L24="lundi",IF(INDEX('2-CALCUL ANNUALISATION FORFAIT'!$K$43:$K$52,MOD(N23,COUNTIF('2-CALCUL ANNUALISATION FORFAIT'!$K$43:$K$52,"&gt;0"))+1)&gt;0,MOD(N23,COUNTIF('2-CALCUL ANNUALISATION FORFAIT'!$K$43:$K$52,"&gt;0"))+1,1),N23))),$Z$7)</f>
        <v>2</v>
      </c>
      <c r="O24" s="233" t="str">
        <f>IF(N24="NP","NP",
IF(N24=1,IF(AND(M24&gt;='2-CALCUL ANNUALISATION FORFAIT'!$G$4,M24&lt;='2-CALCUL ANNUALISATION FORFAIT'!$H$4),VLOOKUP(L24,PARAMETRES!$A$16:$B$22,2,FALSE),0),
IF(N24=2,IF(AND(M24&gt;='2-CALCUL ANNUALISATION FORFAIT'!$G$4,M24&lt;='2-CALCUL ANNUALISATION FORFAIT'!$H$4),VLOOKUP(L24,PARAMETRES!$E$16:$F$22,2,FALSE),0),
IF(N24=3,IF(AND(M24&gt;='2-CALCUL ANNUALISATION FORFAIT'!$G$4,M24&lt;='2-CALCUL ANNUALISATION FORFAIT'!$H$4),VLOOKUP(L24,PARAMETRES!$I$16:$J$22,2,FALSE),0),
IF(N24=4,IF(AND(M24&gt;='2-CALCUL ANNUALISATION FORFAIT'!$G$4,M24&lt;='2-CALCUL ANNUALISATION FORFAIT'!$H$4),VLOOKUP(L24,PARAMETRES!$M$16:$N$22,2,FALSE),0),
IF(N24=5,IF(AND(M24&gt;='2-CALCUL ANNUALISATION FORFAIT'!$G$4,M24&lt;='2-CALCUL ANNUALISATION FORFAIT'!$H$4),VLOOKUP(L24,PARAMETRES!$Q$16:$R$22,2,FALSE),0),
IF(N24=6,IF(AND(M24&gt;='2-CALCUL ANNUALISATION FORFAIT'!$G$4,M24&lt;='2-CALCUL ANNUALISATION FORFAIT'!$H$4),VLOOKUP(L24,PARAMETRES!$U$16:$V$22,2,FALSE),0),
IF(N24=7,IF(AND(M24&gt;='2-CALCUL ANNUALISATION FORFAIT'!$G$4,M24&lt;='2-CALCUL ANNUALISATION FORFAIT'!$H$4),VLOOKUP(L24,PARAMETRES!$Y$16:$Z$22,2,FALSE),0),
IF(N24=8,IF(AND(M24&gt;='2-CALCUL ANNUALISATION FORFAIT'!$G$4,M24&lt;='2-CALCUL ANNUALISATION FORFAIT'!$H$4),VLOOKUP(L24,PARAMETRES!$AC$16:$AD$22,2,FALSE),0),
IF(N24=9,IF(AND(M24&gt;='2-CALCUL ANNUALISATION FORFAIT'!$G$4,M24&lt;='2-CALCUL ANNUALISATION FORFAIT'!$H$4),VLOOKUP(L24,PARAMETRES!$AG$16:$AH$22,2,FALSE),0),
IF(N24=10,IF(AND(M24&gt;='2-CALCUL ANNUALISATION FORFAIT'!$G$4,M24&lt;='2-CALCUL ANNUALISATION FORFAIT'!$H$4),VLOOKUP(L24,PARAMETRES!$AK$16:$AL$22,2,FALSE),0))))))))))))</f>
        <v>J2</v>
      </c>
      <c r="P24" s="195">
        <f>IF(AND(M24&gt;='2-CALCUL ANNUALISATION FORFAIT'!$G$4,M24&lt;='2-CALCUL ANNUALISATION FORFAIT'!$H$4),VLOOKUP(O24,'2-CALCUL ANNUALISATION FORFAIT'!$E$24:$K$37,7,FALSE),"NP")</f>
        <v>0.20833333333333331</v>
      </c>
      <c r="Q24" s="182" t="str">
        <f t="shared" si="3"/>
        <v>vendredi</v>
      </c>
      <c r="R24" s="47">
        <f t="shared" si="15"/>
        <v>45751</v>
      </c>
      <c r="S24" s="232" cm="1">
        <f t="array" ref="S24">IFERROR(IF(OR(R24&lt;'2-CALCUL ANNUALISATION FORFAIT'!$G$4,R24&gt;'2-CALCUL ANNUALISATION FORFAIT'!$H$4),"NP",IF(R24=$AA$7,$Z$7,IF(Q24="lundi",IF(INDEX('2-CALCUL ANNUALISATION FORFAIT'!$K$43:$K$52,MOD(S23,COUNTIF('2-CALCUL ANNUALISATION FORFAIT'!$K$43:$K$52,"&gt;0"))+1)&gt;0,MOD(S23,COUNTIF('2-CALCUL ANNUALISATION FORFAIT'!$K$43:$K$52,"&gt;0"))+1,1),S23))),$Z$7)</f>
        <v>2</v>
      </c>
      <c r="T24" s="233" t="str">
        <f>IF(S24="NP","NP",
IF(S24=1,IF(AND(R24&gt;='2-CALCUL ANNUALISATION FORFAIT'!$G$4,R24&lt;='2-CALCUL ANNUALISATION FORFAIT'!$H$4),VLOOKUP(Q24,PARAMETRES!$A$16:$B$22,2,FALSE),0),
IF(S24=2,IF(AND(R24&gt;='2-CALCUL ANNUALISATION FORFAIT'!$G$4,R24&lt;='2-CALCUL ANNUALISATION FORFAIT'!$H$4),VLOOKUP(Q24,PARAMETRES!$E$16:$F$22,2,FALSE),0),
IF(S24=3,IF(AND(R24&gt;='2-CALCUL ANNUALISATION FORFAIT'!$G$4,R24&lt;='2-CALCUL ANNUALISATION FORFAIT'!$H$4),VLOOKUP(Q24,PARAMETRES!$I$16:$J$22,2,FALSE),0),
IF(S24=4,IF(AND(R24&gt;='2-CALCUL ANNUALISATION FORFAIT'!$G$4,R24&lt;='2-CALCUL ANNUALISATION FORFAIT'!$H$4),VLOOKUP(Q24,PARAMETRES!$M$16:$N$22,2,FALSE),0),
IF(S24=5,IF(AND(R24&gt;='2-CALCUL ANNUALISATION FORFAIT'!$G$4,R24&lt;='2-CALCUL ANNUALISATION FORFAIT'!$H$4),VLOOKUP(Q24,PARAMETRES!$Q$16:$R$22,2,FALSE),0),
IF(S24=6,IF(AND(R24&gt;='2-CALCUL ANNUALISATION FORFAIT'!$G$4,R24&lt;='2-CALCUL ANNUALISATION FORFAIT'!$H$4),VLOOKUP(Q24,PARAMETRES!$U$16:$V$22,2,FALSE),0),
IF(S24=7,IF(AND(R24&gt;='2-CALCUL ANNUALISATION FORFAIT'!$G$4,R24&lt;='2-CALCUL ANNUALISATION FORFAIT'!$H$4),VLOOKUP(Q24,PARAMETRES!$Y$16:$Z$22,2,FALSE),0),
IF(S24=8,IF(AND(R24&gt;='2-CALCUL ANNUALISATION FORFAIT'!$G$4,R24&lt;='2-CALCUL ANNUALISATION FORFAIT'!$H$4),VLOOKUP(Q24,PARAMETRES!$AC$16:$AD$22,2,FALSE),0),
IF(S24=9,IF(AND(R24&gt;='2-CALCUL ANNUALISATION FORFAIT'!$G$4,R24&lt;='2-CALCUL ANNUALISATION FORFAIT'!$H$4),VLOOKUP(Q24,PARAMETRES!$AG$16:$AH$22,2,FALSE),0),
IF(S24=10,IF(AND(R24&gt;='2-CALCUL ANNUALISATION FORFAIT'!$G$4,R24&lt;='2-CALCUL ANNUALISATION FORFAIT'!$H$4),VLOOKUP(Q24,PARAMETRES!$AK$16:$AL$22,2,FALSE),0))))))))))))</f>
        <v>J2</v>
      </c>
      <c r="U24" s="195">
        <f>IF(AND(R24&gt;='2-CALCUL ANNUALISATION FORFAIT'!$G$4,R24&lt;='2-CALCUL ANNUALISATION FORFAIT'!$H$4),VLOOKUP(T24,'2-CALCUL ANNUALISATION FORFAIT'!$E$24:$K$37,7,FALSE),"NP")</f>
        <v>0.20833333333333331</v>
      </c>
      <c r="V24" s="182" t="str">
        <f t="shared" si="4"/>
        <v>dimanche</v>
      </c>
      <c r="W24" s="181">
        <f t="shared" si="16"/>
        <v>45781</v>
      </c>
      <c r="X24" s="232" cm="1">
        <f t="array" ref="X24">IFERROR(IF(OR(W24&lt;'2-CALCUL ANNUALISATION FORFAIT'!$G$4,W24&gt;'2-CALCUL ANNUALISATION FORFAIT'!$H$4),"NP",IF(W24=$AA$7,$Z$7,IF(V24="lundi",IF(INDEX('2-CALCUL ANNUALISATION FORFAIT'!$K$43:$K$52,MOD(X23,COUNTIF('2-CALCUL ANNUALISATION FORFAIT'!$K$43:$K$52,"&gt;0"))+1)&gt;0,MOD(X23,COUNTIF('2-CALCUL ANNUALISATION FORFAIT'!$K$43:$K$52,"&gt;0"))+1,1),X23))),$Z$7)</f>
        <v>2</v>
      </c>
      <c r="Y24" s="233" t="str">
        <f>IF(X24="NP","NP",
IF(X24=1,IF(AND(W24&gt;='2-CALCUL ANNUALISATION FORFAIT'!$G$4,W24&lt;='2-CALCUL ANNUALISATION FORFAIT'!$H$4),VLOOKUP(V24,PARAMETRES!$A$16:$B$22,2,FALSE),0),
IF(X24=2,IF(AND(W24&gt;='2-CALCUL ANNUALISATION FORFAIT'!$G$4,W24&lt;='2-CALCUL ANNUALISATION FORFAIT'!$H$4),VLOOKUP(V24,PARAMETRES!$E$16:$F$22,2,FALSE),0),
IF(X24=3,IF(AND(W24&gt;='2-CALCUL ANNUALISATION FORFAIT'!$G$4,W24&lt;='2-CALCUL ANNUALISATION FORFAIT'!$H$4),VLOOKUP(V24,PARAMETRES!$I$16:$J$22,2,FALSE),0),
IF(X24=4,IF(AND(W24&gt;='2-CALCUL ANNUALISATION FORFAIT'!$G$4,W24&lt;='2-CALCUL ANNUALISATION FORFAIT'!$H$4),VLOOKUP(V24,PARAMETRES!$M$16:$N$22,2,FALSE),0),
IF(X24=5,IF(AND(W24&gt;='2-CALCUL ANNUALISATION FORFAIT'!$G$4,W24&lt;='2-CALCUL ANNUALISATION FORFAIT'!$H$4),VLOOKUP(V24,PARAMETRES!$Q$16:$R$22,2,FALSE),0),
IF(X24=6,IF(AND(W24&gt;='2-CALCUL ANNUALISATION FORFAIT'!$G$4,W24&lt;='2-CALCUL ANNUALISATION FORFAIT'!$H$4),VLOOKUP(V24,PARAMETRES!$U$16:$V$22,2,FALSE),0),
IF(X24=7,IF(AND(W24&gt;='2-CALCUL ANNUALISATION FORFAIT'!$G$4,W24&lt;='2-CALCUL ANNUALISATION FORFAIT'!$H$4),VLOOKUP(V24,PARAMETRES!$Y$16:$Z$22,2,FALSE),0),
IF(X24=8,IF(AND(W24&gt;='2-CALCUL ANNUALISATION FORFAIT'!$G$4,W24&lt;='2-CALCUL ANNUALISATION FORFAIT'!$H$4),VLOOKUP(V24,PARAMETRES!$AC$16:$AD$22,2,FALSE),0),
IF(X24=9,IF(AND(W24&gt;='2-CALCUL ANNUALISATION FORFAIT'!$G$4,W24&lt;='2-CALCUL ANNUALISATION FORFAIT'!$H$4),VLOOKUP(V24,PARAMETRES!$AG$16:$AH$22,2,FALSE),0),
IF(X24=10,IF(AND(W24&gt;='2-CALCUL ANNUALISATION FORFAIT'!$G$4,W24&lt;='2-CALCUL ANNUALISATION FORFAIT'!$H$4),VLOOKUP(V24,PARAMETRES!$AK$16:$AL$22,2,FALSE),0))))))))))))</f>
        <v>RH</v>
      </c>
      <c r="Z24" s="195">
        <f>IF(AND(W24&gt;='2-CALCUL ANNUALISATION FORFAIT'!$G$4,W24&lt;='2-CALCUL ANNUALISATION FORFAIT'!$H$4),VLOOKUP(Y24,'2-CALCUL ANNUALISATION FORFAIT'!$E$24:$K$37,7,FALSE),"NP")</f>
        <v>0</v>
      </c>
      <c r="AA24" s="182" t="str">
        <f t="shared" si="5"/>
        <v>mercredi</v>
      </c>
      <c r="AB24" s="47">
        <f t="shared" si="17"/>
        <v>45812</v>
      </c>
      <c r="AC24" s="232" cm="1">
        <f t="array" ref="AC24">IFERROR(IF(OR(AB24&lt;'2-CALCUL ANNUALISATION FORFAIT'!$G$4,AB24&gt;'2-CALCUL ANNUALISATION FORFAIT'!$H$4),"NP",IF(AB24=$AA$7,$Z$7,IF(AA24="lundi",IF(INDEX('2-CALCUL ANNUALISATION FORFAIT'!$K$43:$K$52,MOD(AC23,COUNTIF('2-CALCUL ANNUALISATION FORFAIT'!$K$43:$K$52,"&gt;0"))+1)&gt;0,MOD(AC23,COUNTIF('2-CALCUL ANNUALISATION FORFAIT'!$K$43:$K$52,"&gt;0"))+1,1),AC23))),$Z$7)</f>
        <v>1</v>
      </c>
      <c r="AD24" s="233" t="str">
        <f>IF(AC24="NP","NP",
IF(AC24=1,IF(AND(AB24&gt;='2-CALCUL ANNUALISATION FORFAIT'!$G$4,AB24&lt;='2-CALCUL ANNUALISATION FORFAIT'!$H$4),VLOOKUP(AA24,PARAMETRES!$A$16:$B$22,2,FALSE),0),
IF(AC24=2,IF(AND(AB24&gt;='2-CALCUL ANNUALISATION FORFAIT'!$G$4,AB24&lt;='2-CALCUL ANNUALISATION FORFAIT'!$H$4),VLOOKUP(AA24,PARAMETRES!$E$16:$F$22,2,FALSE),0),
IF(AC24=3,IF(AND(AB24&gt;='2-CALCUL ANNUALISATION FORFAIT'!$G$4,AB24&lt;='2-CALCUL ANNUALISATION FORFAIT'!$H$4),VLOOKUP(AA24,PARAMETRES!$I$16:$J$22,2,FALSE),0),
IF(AC24=4,IF(AND(AB24&gt;='2-CALCUL ANNUALISATION FORFAIT'!$G$4,AB24&lt;='2-CALCUL ANNUALISATION FORFAIT'!$H$4),VLOOKUP(AA24,PARAMETRES!$M$16:$N$22,2,FALSE),0),
IF(AC24=5,IF(AND(AB24&gt;='2-CALCUL ANNUALISATION FORFAIT'!$G$4,AB24&lt;='2-CALCUL ANNUALISATION FORFAIT'!$H$4),VLOOKUP(AA24,PARAMETRES!$Q$16:$R$22,2,FALSE),0),
IF(AC24=6,IF(AND(AB24&gt;='2-CALCUL ANNUALISATION FORFAIT'!$G$4,AB24&lt;='2-CALCUL ANNUALISATION FORFAIT'!$H$4),VLOOKUP(AA24,PARAMETRES!$U$16:$V$22,2,FALSE),0),
IF(AC24=7,IF(AND(AB24&gt;='2-CALCUL ANNUALISATION FORFAIT'!$G$4,AB24&lt;='2-CALCUL ANNUALISATION FORFAIT'!$H$4),VLOOKUP(AA24,PARAMETRES!$Y$16:$Z$22,2,FALSE),0),
IF(AC24=8,IF(AND(AB24&gt;='2-CALCUL ANNUALISATION FORFAIT'!$G$4,AB24&lt;='2-CALCUL ANNUALISATION FORFAIT'!$H$4),VLOOKUP(AA24,PARAMETRES!$AC$16:$AD$22,2,FALSE),0),
IF(AC24=9,IF(AND(AB24&gt;='2-CALCUL ANNUALISATION FORFAIT'!$G$4,AB24&lt;='2-CALCUL ANNUALISATION FORFAIT'!$H$4),VLOOKUP(AA24,PARAMETRES!$AG$16:$AH$22,2,FALSE),0),
IF(AC24=10,IF(AND(AB24&gt;='2-CALCUL ANNUALISATION FORFAIT'!$G$4,AB24&lt;='2-CALCUL ANNUALISATION FORFAIT'!$H$4),VLOOKUP(AA24,PARAMETRES!$AK$16:$AL$22,2,FALSE),0))))))))))))</f>
        <v>J</v>
      </c>
      <c r="AE24" s="195">
        <f>IF(AND(AB24&gt;='2-CALCUL ANNUALISATION FORFAIT'!$G$4,AB24&lt;='2-CALCUL ANNUALISATION FORFAIT'!$H$4),VLOOKUP(AD24,'2-CALCUL ANNUALISATION FORFAIT'!$E$24:$K$37,7,FALSE),"NP")</f>
        <v>0.37500000000000006</v>
      </c>
      <c r="AF24" s="201" t="str">
        <f t="shared" si="6"/>
        <v>vendredi</v>
      </c>
      <c r="AG24" s="47">
        <f t="shared" si="18"/>
        <v>45842</v>
      </c>
      <c r="AH24" s="232" cm="1">
        <f t="array" ref="AH24">IFERROR(IF(OR(AG24&lt;'2-CALCUL ANNUALISATION FORFAIT'!$G$4,AG24&gt;'2-CALCUL ANNUALISATION FORFAIT'!$H$4),"NP",IF(AG24=$AA$7,$Z$7,IF(AF24="lundi",IF(INDEX('2-CALCUL ANNUALISATION FORFAIT'!$K$43:$K$52,MOD(AH23,COUNTIF('2-CALCUL ANNUALISATION FORFAIT'!$K$43:$K$52,"&gt;0"))+1)&gt;0,MOD(AH23,COUNTIF('2-CALCUL ANNUALISATION FORFAIT'!$K$43:$K$52,"&gt;0"))+1,1),AH23))),$Z$7)</f>
        <v>1</v>
      </c>
      <c r="AI24" s="233" t="str">
        <f>IF(AH24="NP","NP",
IF(AH24=1,IF(AND(AG24&gt;='2-CALCUL ANNUALISATION FORFAIT'!$G$4,AG24&lt;='2-CALCUL ANNUALISATION FORFAIT'!$H$4),VLOOKUP(AF24,PARAMETRES!$A$16:$B$22,2,FALSE),0),
IF(AH24=2,IF(AND(AG24&gt;='2-CALCUL ANNUALISATION FORFAIT'!$G$4,AG24&lt;='2-CALCUL ANNUALISATION FORFAIT'!$H$4),VLOOKUP(AF24,PARAMETRES!$E$16:$F$22,2,FALSE),0),
IF(AH24=3,IF(AND(AG24&gt;='2-CALCUL ANNUALISATION FORFAIT'!$G$4,AG24&lt;='2-CALCUL ANNUALISATION FORFAIT'!$H$4),VLOOKUP(AF24,PARAMETRES!$I$16:$J$22,2,FALSE),0),
IF(AH24=4,IF(AND(AG24&gt;='2-CALCUL ANNUALISATION FORFAIT'!$G$4,AG24&lt;='2-CALCUL ANNUALISATION FORFAIT'!$H$4),VLOOKUP(AF24,PARAMETRES!$M$16:$N$22,2,FALSE),0),
IF(AH24=5,IF(AND(AG24&gt;='2-CALCUL ANNUALISATION FORFAIT'!$G$4,AG24&lt;='2-CALCUL ANNUALISATION FORFAIT'!$H$4),VLOOKUP(AF24,PARAMETRES!$Q$16:$R$22,2,FALSE),0),
IF(AH24=6,IF(AND(AG24&gt;='2-CALCUL ANNUALISATION FORFAIT'!$G$4,AG24&lt;='2-CALCUL ANNUALISATION FORFAIT'!$H$4),VLOOKUP(AF24,PARAMETRES!$U$16:$V$22,2,FALSE),0),
IF(AH24=7,IF(AND(AG24&gt;='2-CALCUL ANNUALISATION FORFAIT'!$G$4,AG24&lt;='2-CALCUL ANNUALISATION FORFAIT'!$H$4),VLOOKUP(AF24,PARAMETRES!$Y$16:$Z$22,2,FALSE),0),
IF(AH24=8,IF(AND(AG24&gt;='2-CALCUL ANNUALISATION FORFAIT'!$G$4,AG24&lt;='2-CALCUL ANNUALISATION FORFAIT'!$H$4),VLOOKUP(AF24,PARAMETRES!$AC$16:$AD$22,2,FALSE),0),
IF(AH24=9,IF(AND(AG24&gt;='2-CALCUL ANNUALISATION FORFAIT'!$G$4,AG24&lt;='2-CALCUL ANNUALISATION FORFAIT'!$H$4),VLOOKUP(AF24,PARAMETRES!$AG$16:$AH$22,2,FALSE),0),
IF(AH24=10,IF(AND(AG24&gt;='2-CALCUL ANNUALISATION FORFAIT'!$G$4,AG24&lt;='2-CALCUL ANNUALISATION FORFAIT'!$H$4),VLOOKUP(AF24,PARAMETRES!$AK$16:$AL$22,2,FALSE),0))))))))))))</f>
        <v>J</v>
      </c>
      <c r="AJ24" s="195">
        <f>IF(AND(AG24&gt;='2-CALCUL ANNUALISATION FORFAIT'!$G$4,AG24&lt;='2-CALCUL ANNUALISATION FORFAIT'!$H$4),VLOOKUP(AI24,'2-CALCUL ANNUALISATION FORFAIT'!$E$24:$K$37,7,FALSE),"NP")</f>
        <v>0.37500000000000006</v>
      </c>
      <c r="AK24" s="182" t="str">
        <f t="shared" si="7"/>
        <v>lundi</v>
      </c>
      <c r="AL24" s="47">
        <f t="shared" si="19"/>
        <v>45873</v>
      </c>
      <c r="AM24" s="232" cm="1">
        <f t="array" ref="AM24">IFERROR(IF(OR(AL24&lt;'2-CALCUL ANNUALISATION FORFAIT'!$G$4,AL24&gt;'2-CALCUL ANNUALISATION FORFAIT'!$H$4),"NP",IF(AL24=$AA$7,$Z$7,IF(AK24="lundi",IF(INDEX('2-CALCUL ANNUALISATION FORFAIT'!$K$43:$K$52,MOD(AM23,COUNTIF('2-CALCUL ANNUALISATION FORFAIT'!$K$43:$K$52,"&gt;0"))+1)&gt;0,MOD(AM23,COUNTIF('2-CALCUL ANNUALISATION FORFAIT'!$K$43:$K$52,"&gt;0"))+1,1),AM23))),$Z$7)</f>
        <v>2</v>
      </c>
      <c r="AN24" s="233" t="str">
        <f>IF(AM24="NP","NP",
IF(AM24=1,IF(AND(AL24&gt;='2-CALCUL ANNUALISATION FORFAIT'!$G$4,AL24&lt;='2-CALCUL ANNUALISATION FORFAIT'!$H$4),VLOOKUP(AK24,PARAMETRES!$A$16:$B$22,2,FALSE),0),
IF(AM24=2,IF(AND(AL24&gt;='2-CALCUL ANNUALISATION FORFAIT'!$G$4,AL24&lt;='2-CALCUL ANNUALISATION FORFAIT'!$H$4),VLOOKUP(AK24,PARAMETRES!$E$16:$F$22,2,FALSE),0),
IF(AM24=3,IF(AND(AL24&gt;='2-CALCUL ANNUALISATION FORFAIT'!$G$4,AL24&lt;='2-CALCUL ANNUALISATION FORFAIT'!$H$4),VLOOKUP(AK24,PARAMETRES!$I$16:$J$22,2,FALSE),0),
IF(AM24=4,IF(AND(AL24&gt;='2-CALCUL ANNUALISATION FORFAIT'!$G$4,AL24&lt;='2-CALCUL ANNUALISATION FORFAIT'!$H$4),VLOOKUP(AK24,PARAMETRES!$M$16:$N$22,2,FALSE),0),
IF(AM24=5,IF(AND(AL24&gt;='2-CALCUL ANNUALISATION FORFAIT'!$G$4,AL24&lt;='2-CALCUL ANNUALISATION FORFAIT'!$H$4),VLOOKUP(AK24,PARAMETRES!$Q$16:$R$22,2,FALSE),0),
IF(AM24=6,IF(AND(AL24&gt;='2-CALCUL ANNUALISATION FORFAIT'!$G$4,AL24&lt;='2-CALCUL ANNUALISATION FORFAIT'!$H$4),VLOOKUP(AK24,PARAMETRES!$U$16:$V$22,2,FALSE),0),
IF(AM24=7,IF(AND(AL24&gt;='2-CALCUL ANNUALISATION FORFAIT'!$G$4,AL24&lt;='2-CALCUL ANNUALISATION FORFAIT'!$H$4),VLOOKUP(AK24,PARAMETRES!$Y$16:$Z$22,2,FALSE),0),
IF(AM24=8,IF(AND(AL24&gt;='2-CALCUL ANNUALISATION FORFAIT'!$G$4,AL24&lt;='2-CALCUL ANNUALISATION FORFAIT'!$H$4),VLOOKUP(AK24,PARAMETRES!$AC$16:$AD$22,2,FALSE),0),
IF(AM24=9,IF(AND(AL24&gt;='2-CALCUL ANNUALISATION FORFAIT'!$G$4,AL24&lt;='2-CALCUL ANNUALISATION FORFAIT'!$H$4),VLOOKUP(AK24,PARAMETRES!$AG$16:$AH$22,2,FALSE),0),
IF(AM24=10,IF(AND(AL24&gt;='2-CALCUL ANNUALISATION FORFAIT'!$G$4,AL24&lt;='2-CALCUL ANNUALISATION FORFAIT'!$H$4),VLOOKUP(AK24,PARAMETRES!$AK$16:$AL$22,2,FALSE),0))))))))))))</f>
        <v>J2</v>
      </c>
      <c r="AO24" s="195">
        <f>IF(AND(AL24&gt;='2-CALCUL ANNUALISATION FORFAIT'!$G$4,AL24&lt;='2-CALCUL ANNUALISATION FORFAIT'!$H$4),VLOOKUP(AN24,'2-CALCUL ANNUALISATION FORFAIT'!$E$24:$K$37,7,FALSE),"NP")</f>
        <v>0.20833333333333331</v>
      </c>
      <c r="AP24" s="182" t="str">
        <f t="shared" si="8"/>
        <v>jeudi</v>
      </c>
      <c r="AQ24" s="47">
        <f t="shared" si="20"/>
        <v>45904</v>
      </c>
      <c r="AR24" s="232" cm="1">
        <f t="array" ref="AR24">IFERROR(IF(OR(AQ24&lt;'2-CALCUL ANNUALISATION FORFAIT'!$G$4,AQ24&gt;'2-CALCUL ANNUALISATION FORFAIT'!$H$4),"NP",IF(AQ24=$AA$7,$Z$7,IF(AP24="lundi",IF(INDEX('2-CALCUL ANNUALISATION FORFAIT'!$K$43:$K$52,MOD(AR23,COUNTIF('2-CALCUL ANNUALISATION FORFAIT'!$K$43:$K$52,"&gt;0"))+1)&gt;0,MOD(AR23,COUNTIF('2-CALCUL ANNUALISATION FORFAIT'!$K$43:$K$52,"&gt;0"))+1,1),AR23))),$Z$7)</f>
        <v>2</v>
      </c>
      <c r="AS24" s="233" t="str">
        <f>IF(AR24="NP","NP",
IF(AR24=1,IF(AND(AQ24&gt;='2-CALCUL ANNUALISATION FORFAIT'!$G$4,AQ24&lt;='2-CALCUL ANNUALISATION FORFAIT'!$H$4),VLOOKUP(AP24,PARAMETRES!$A$16:$B$22,2,FALSE),0),
IF(AR24=2,IF(AND(AQ24&gt;='2-CALCUL ANNUALISATION FORFAIT'!$G$4,AQ24&lt;='2-CALCUL ANNUALISATION FORFAIT'!$H$4),VLOOKUP(AP24,PARAMETRES!$E$16:$F$22,2,FALSE),0),
IF(AR24=3,IF(AND(AQ24&gt;='2-CALCUL ANNUALISATION FORFAIT'!$G$4,AQ24&lt;='2-CALCUL ANNUALISATION FORFAIT'!$H$4),VLOOKUP(AP24,PARAMETRES!$I$16:$J$22,2,FALSE),0),
IF(AR24=4,IF(AND(AQ24&gt;='2-CALCUL ANNUALISATION FORFAIT'!$G$4,AQ24&lt;='2-CALCUL ANNUALISATION FORFAIT'!$H$4),VLOOKUP(AP24,PARAMETRES!$M$16:$N$22,2,FALSE),0),
IF(AR24=5,IF(AND(AQ24&gt;='2-CALCUL ANNUALISATION FORFAIT'!$G$4,AQ24&lt;='2-CALCUL ANNUALISATION FORFAIT'!$H$4),VLOOKUP(AP24,PARAMETRES!$Q$16:$R$22,2,FALSE),0),
IF(AR24=6,IF(AND(AQ24&gt;='2-CALCUL ANNUALISATION FORFAIT'!$G$4,AQ24&lt;='2-CALCUL ANNUALISATION FORFAIT'!$H$4),VLOOKUP(AP24,PARAMETRES!$U$16:$V$22,2,FALSE),0),
IF(AR24=7,IF(AND(AQ24&gt;='2-CALCUL ANNUALISATION FORFAIT'!$G$4,AQ24&lt;='2-CALCUL ANNUALISATION FORFAIT'!$H$4),VLOOKUP(AP24,PARAMETRES!$Y$16:$Z$22,2,FALSE),0),
IF(AR24=8,IF(AND(AQ24&gt;='2-CALCUL ANNUALISATION FORFAIT'!$G$4,AQ24&lt;='2-CALCUL ANNUALISATION FORFAIT'!$H$4),VLOOKUP(AP24,PARAMETRES!$AC$16:$AD$22,2,FALSE),0),
IF(AR24=9,IF(AND(AQ24&gt;='2-CALCUL ANNUALISATION FORFAIT'!$G$4,AQ24&lt;='2-CALCUL ANNUALISATION FORFAIT'!$H$4),VLOOKUP(AP24,PARAMETRES!$AG$16:$AH$22,2,FALSE),0),
IF(AR24=10,IF(AND(AQ24&gt;='2-CALCUL ANNUALISATION FORFAIT'!$G$4,AQ24&lt;='2-CALCUL ANNUALISATION FORFAIT'!$H$4),VLOOKUP(AP24,PARAMETRES!$AK$16:$AL$22,2,FALSE),0))))))))))))</f>
        <v>J2</v>
      </c>
      <c r="AT24" s="195">
        <f>IF(AND(AQ24&gt;='2-CALCUL ANNUALISATION FORFAIT'!$G$4,AQ24&lt;='2-CALCUL ANNUALISATION FORFAIT'!$H$4),VLOOKUP(AS24,'2-CALCUL ANNUALISATION FORFAIT'!$E$24:$K$37,7,FALSE),"NP")</f>
        <v>0.20833333333333331</v>
      </c>
      <c r="AU24" s="182" t="str">
        <f t="shared" si="9"/>
        <v>samedi</v>
      </c>
      <c r="AV24" s="180">
        <f t="shared" si="21"/>
        <v>45934</v>
      </c>
      <c r="AW24" s="232" cm="1">
        <f t="array" ref="AW24">IFERROR(IF(OR(AV24&lt;'2-CALCUL ANNUALISATION FORFAIT'!$G$4,AV24&gt;'2-CALCUL ANNUALISATION FORFAIT'!$H$4),"NP",IF(AV24=$AA$7,$Z$7,IF(AU24="lundi",IF(INDEX('2-CALCUL ANNUALISATION FORFAIT'!$K$43:$K$52,MOD(AW23,COUNTIF('2-CALCUL ANNUALISATION FORFAIT'!$K$43:$K$52,"&gt;0"))+1)&gt;0,MOD(AW23,COUNTIF('2-CALCUL ANNUALISATION FORFAIT'!$K$43:$K$52,"&gt;0"))+1,1),AW23))),$Z$7)</f>
        <v>2</v>
      </c>
      <c r="AX24" s="233" t="str">
        <f>IF(AW24="NP","NP",
IF(AW24=1,IF(AND(AV24&gt;='2-CALCUL ANNUALISATION FORFAIT'!$G$4,AV24&lt;='2-CALCUL ANNUALISATION FORFAIT'!$H$4),VLOOKUP(AU24,PARAMETRES!$A$16:$B$22,2,FALSE),0),
IF(AW24=2,IF(AND(AV24&gt;='2-CALCUL ANNUALISATION FORFAIT'!$G$4,AV24&lt;='2-CALCUL ANNUALISATION FORFAIT'!$H$4),VLOOKUP(AU24,PARAMETRES!$E$16:$F$22,2,FALSE),0),
IF(AW24=3,IF(AND(AV24&gt;='2-CALCUL ANNUALISATION FORFAIT'!$G$4,AV24&lt;='2-CALCUL ANNUALISATION FORFAIT'!$H$4),VLOOKUP(AU24,PARAMETRES!$I$16:$J$22,2,FALSE),0),
IF(AW24=4,IF(AND(AV24&gt;='2-CALCUL ANNUALISATION FORFAIT'!$G$4,AV24&lt;='2-CALCUL ANNUALISATION FORFAIT'!$H$4),VLOOKUP(AU24,PARAMETRES!$M$16:$N$22,2,FALSE),0),
IF(AW24=5,IF(AND(AV24&gt;='2-CALCUL ANNUALISATION FORFAIT'!$G$4,AV24&lt;='2-CALCUL ANNUALISATION FORFAIT'!$H$4),VLOOKUP(AU24,PARAMETRES!$Q$16:$R$22,2,FALSE),0),
IF(AW24=6,IF(AND(AV24&gt;='2-CALCUL ANNUALISATION FORFAIT'!$G$4,AV24&lt;='2-CALCUL ANNUALISATION FORFAIT'!$H$4),VLOOKUP(AU24,PARAMETRES!$U$16:$V$22,2,FALSE),0),
IF(AW24=7,IF(AND(AV24&gt;='2-CALCUL ANNUALISATION FORFAIT'!$G$4,AV24&lt;='2-CALCUL ANNUALISATION FORFAIT'!$H$4),VLOOKUP(AU24,PARAMETRES!$Y$16:$Z$22,2,FALSE),0),
IF(AW24=8,IF(AND(AV24&gt;='2-CALCUL ANNUALISATION FORFAIT'!$G$4,AV24&lt;='2-CALCUL ANNUALISATION FORFAIT'!$H$4),VLOOKUP(AU24,PARAMETRES!$AC$16:$AD$22,2,FALSE),0),
IF(AW24=9,IF(AND(AV24&gt;='2-CALCUL ANNUALISATION FORFAIT'!$G$4,AV24&lt;='2-CALCUL ANNUALISATION FORFAIT'!$H$4),VLOOKUP(AU24,PARAMETRES!$AG$16:$AH$22,2,FALSE),0),
IF(AW24=10,IF(AND(AV24&gt;='2-CALCUL ANNUALISATION FORFAIT'!$G$4,AV24&lt;='2-CALCUL ANNUALISATION FORFAIT'!$H$4),VLOOKUP(AU24,PARAMETRES!$AK$16:$AL$22,2,FALSE),0))))))))))))</f>
        <v>RH</v>
      </c>
      <c r="AY24" s="195">
        <f>IF(AND(AV24&gt;='2-CALCUL ANNUALISATION FORFAIT'!$G$4,AV24&lt;='2-CALCUL ANNUALISATION FORFAIT'!$H$4),VLOOKUP(AX24,'2-CALCUL ANNUALISATION FORFAIT'!$E$24:$K$37,7,FALSE),"NP")</f>
        <v>0</v>
      </c>
      <c r="AZ24" s="182" t="str">
        <f t="shared" si="10"/>
        <v>mardi</v>
      </c>
      <c r="BA24" s="47">
        <f t="shared" si="22"/>
        <v>45965</v>
      </c>
      <c r="BB24" s="232" cm="1">
        <f t="array" ref="BB24">IFERROR(IF(OR(BA24&lt;'2-CALCUL ANNUALISATION FORFAIT'!$G$4,BA24&gt;'2-CALCUL ANNUALISATION FORFAIT'!$H$4),"NP",IF(BA24=$AA$7,$Z$7,IF(AZ24="lundi",IF(INDEX('2-CALCUL ANNUALISATION FORFAIT'!$K$43:$K$52,MOD(BB23,COUNTIF('2-CALCUL ANNUALISATION FORFAIT'!$K$43:$K$52,"&gt;0"))+1)&gt;0,MOD(BB23,COUNTIF('2-CALCUL ANNUALISATION FORFAIT'!$K$43:$K$52,"&gt;0"))+1,1),BB23))),$Z$7)</f>
        <v>1</v>
      </c>
      <c r="BC24" s="233" t="str">
        <f>IF(BB24="NP","NP",
IF(BB24=1,IF(AND(BA24&gt;='2-CALCUL ANNUALISATION FORFAIT'!$G$4,BA24&lt;='2-CALCUL ANNUALISATION FORFAIT'!$H$4),VLOOKUP(AZ24,PARAMETRES!$A$16:$B$22,2,FALSE),0),
IF(BB24=2,IF(AND(BA24&gt;='2-CALCUL ANNUALISATION FORFAIT'!$G$4,BA24&lt;='2-CALCUL ANNUALISATION FORFAIT'!$H$4),VLOOKUP(AZ24,PARAMETRES!$E$16:$F$22,2,FALSE),0),
IF(BB24=3,IF(AND(BA24&gt;='2-CALCUL ANNUALISATION FORFAIT'!$G$4,BA24&lt;='2-CALCUL ANNUALISATION FORFAIT'!$H$4),VLOOKUP(AZ24,PARAMETRES!$I$16:$J$22,2,FALSE),0),
IF(BB24=4,IF(AND(BA24&gt;='2-CALCUL ANNUALISATION FORFAIT'!$G$4,BA24&lt;='2-CALCUL ANNUALISATION FORFAIT'!$H$4),VLOOKUP(AZ24,PARAMETRES!$M$16:$N$22,2,FALSE),0),
IF(BB24=5,IF(AND(BA24&gt;='2-CALCUL ANNUALISATION FORFAIT'!$G$4,BA24&lt;='2-CALCUL ANNUALISATION FORFAIT'!$H$4),VLOOKUP(AZ24,PARAMETRES!$Q$16:$R$22,2,FALSE),0),
IF(BB24=6,IF(AND(BA24&gt;='2-CALCUL ANNUALISATION FORFAIT'!$G$4,BA24&lt;='2-CALCUL ANNUALISATION FORFAIT'!$H$4),VLOOKUP(AZ24,PARAMETRES!$U$16:$V$22,2,FALSE),0),
IF(BB24=7,IF(AND(BA24&gt;='2-CALCUL ANNUALISATION FORFAIT'!$G$4,BA24&lt;='2-CALCUL ANNUALISATION FORFAIT'!$H$4),VLOOKUP(AZ24,PARAMETRES!$Y$16:$Z$22,2,FALSE),0),
IF(BB24=8,IF(AND(BA24&gt;='2-CALCUL ANNUALISATION FORFAIT'!$G$4,BA24&lt;='2-CALCUL ANNUALISATION FORFAIT'!$H$4),VLOOKUP(AZ24,PARAMETRES!$AC$16:$AD$22,2,FALSE),0),
IF(BB24=9,IF(AND(BA24&gt;='2-CALCUL ANNUALISATION FORFAIT'!$G$4,BA24&lt;='2-CALCUL ANNUALISATION FORFAIT'!$H$4),VLOOKUP(AZ24,PARAMETRES!$AG$16:$AH$22,2,FALSE),0),
IF(BB24=10,IF(AND(BA24&gt;='2-CALCUL ANNUALISATION FORFAIT'!$G$4,BA24&lt;='2-CALCUL ANNUALISATION FORFAIT'!$H$4),VLOOKUP(AZ24,PARAMETRES!$AK$16:$AL$22,2,FALSE),0))))))))))))</f>
        <v>J</v>
      </c>
      <c r="BD24" s="195">
        <f>IF(AND(BA24&gt;='2-CALCUL ANNUALISATION FORFAIT'!$G$4,BA24&lt;='2-CALCUL ANNUALISATION FORFAIT'!$H$4),VLOOKUP(BC24,'2-CALCUL ANNUALISATION FORFAIT'!$E$24:$K$37,7,FALSE),"NP")</f>
        <v>0.37500000000000006</v>
      </c>
      <c r="BE24" s="182" t="str">
        <f t="shared" si="11"/>
        <v>jeudi</v>
      </c>
      <c r="BF24" s="47">
        <f t="shared" si="23"/>
        <v>45995</v>
      </c>
      <c r="BG24" s="232" cm="1">
        <f t="array" ref="BG24">IFERROR(IF(OR(BF24&lt;'2-CALCUL ANNUALISATION FORFAIT'!$G$4,BF24&gt;'2-CALCUL ANNUALISATION FORFAIT'!$H$4),"NP",IF(BF24=$AA$7,$Z$7,IF(BE24="lundi",IF(INDEX('2-CALCUL ANNUALISATION FORFAIT'!$K$43:$K$52,MOD(BG23,COUNTIF('2-CALCUL ANNUALISATION FORFAIT'!$K$43:$K$52,"&gt;0"))+1)&gt;0,MOD(BG23,COUNTIF('2-CALCUL ANNUALISATION FORFAIT'!$K$43:$K$52,"&gt;0"))+1,1),BG23))),$Z$7)</f>
        <v>1</v>
      </c>
      <c r="BH24" s="233" t="str">
        <f>IF(BG24="NP","NP",
IF(BG24=1,IF(AND(BF24&gt;='2-CALCUL ANNUALISATION FORFAIT'!$G$4,BF24&lt;='2-CALCUL ANNUALISATION FORFAIT'!$H$4),VLOOKUP(BE24,PARAMETRES!$A$16:$B$22,2,FALSE),0),
IF(BG24=2,IF(AND(BF24&gt;='2-CALCUL ANNUALISATION FORFAIT'!$G$4,BF24&lt;='2-CALCUL ANNUALISATION FORFAIT'!$H$4),VLOOKUP(BE24,PARAMETRES!$E$16:$F$22,2,FALSE),0),
IF(BG24=3,IF(AND(BF24&gt;='2-CALCUL ANNUALISATION FORFAIT'!$G$4,BF24&lt;='2-CALCUL ANNUALISATION FORFAIT'!$H$4),VLOOKUP(BE24,PARAMETRES!$I$16:$J$22,2,FALSE),0),
IF(BG24=4,IF(AND(BF24&gt;='2-CALCUL ANNUALISATION FORFAIT'!$G$4,BF24&lt;='2-CALCUL ANNUALISATION FORFAIT'!$H$4),VLOOKUP(BE24,PARAMETRES!$M$16:$N$22,2,FALSE),0),
IF(BG24=5,IF(AND(BF24&gt;='2-CALCUL ANNUALISATION FORFAIT'!$G$4,BF24&lt;='2-CALCUL ANNUALISATION FORFAIT'!$H$4),VLOOKUP(BE24,PARAMETRES!$Q$16:$R$22,2,FALSE),0),
IF(BG24=6,IF(AND(BF24&gt;='2-CALCUL ANNUALISATION FORFAIT'!$G$4,BF24&lt;='2-CALCUL ANNUALISATION FORFAIT'!$H$4),VLOOKUP(BE24,PARAMETRES!$U$16:$V$22,2,FALSE),0),
IF(BG24=7,IF(AND(BF24&gt;='2-CALCUL ANNUALISATION FORFAIT'!$G$4,BF24&lt;='2-CALCUL ANNUALISATION FORFAIT'!$H$4),VLOOKUP(BE24,PARAMETRES!$Y$16:$Z$22,2,FALSE),0),
IF(BG24=8,IF(AND(BF24&gt;='2-CALCUL ANNUALISATION FORFAIT'!$G$4,BF24&lt;='2-CALCUL ANNUALISATION FORFAIT'!$H$4),VLOOKUP(BE24,PARAMETRES!$AC$16:$AD$22,2,FALSE),0),
IF(BG24=9,IF(AND(BF24&gt;='2-CALCUL ANNUALISATION FORFAIT'!$G$4,BF24&lt;='2-CALCUL ANNUALISATION FORFAIT'!$H$4),VLOOKUP(BE24,PARAMETRES!$AG$16:$AH$22,2,FALSE),0),
IF(BG24=10,IF(AND(BF24&gt;='2-CALCUL ANNUALISATION FORFAIT'!$G$4,BF24&lt;='2-CALCUL ANNUALISATION FORFAIT'!$H$4),VLOOKUP(BE24,PARAMETRES!$AK$16:$AL$22,2,FALSE),0))))))))))))</f>
        <v>J</v>
      </c>
      <c r="BI24" s="183">
        <f>IF(AND(BF24&gt;='2-CALCUL ANNUALISATION FORFAIT'!$G$4,BF24&lt;='2-CALCUL ANNUALISATION FORFAIT'!$H$4),VLOOKUP(BH24,'2-CALCUL ANNUALISATION FORFAIT'!$E$24:$K$37,7,FALSE),"NP")</f>
        <v>0.37500000000000006</v>
      </c>
    </row>
    <row r="25" spans="2:61" ht="22.15" customHeight="1" x14ac:dyDescent="0.25">
      <c r="B25" s="182" t="str">
        <f t="shared" si="0"/>
        <v>dimanche</v>
      </c>
      <c r="C25" s="47">
        <f t="shared" si="12"/>
        <v>45662</v>
      </c>
      <c r="D25" s="232" cm="1">
        <f t="array" ref="D25">IFERROR(IF(OR(C25&lt;'2-CALCUL ANNUALISATION FORFAIT'!$G$4,C25&gt;'2-CALCUL ANNUALISATION FORFAIT'!$H$4),"NP",IF(C25=$AA$7,$Z$7,IF(B25="lundi",IF(INDEX('2-CALCUL ANNUALISATION FORFAIT'!$K$43:$K$52,MOD(D24,COUNTIF('2-CALCUL ANNUALISATION FORFAIT'!$K$43:$K$52,"&gt;0"))+1)&gt;0,MOD(D24,COUNTIF('2-CALCUL ANNUALISATION FORFAIT'!$K$43:$K$52,"&gt;0"))+1,1),D24))),$Z$7)</f>
        <v>1</v>
      </c>
      <c r="E25" s="233" t="str">
        <f>IF(D25="NP","NP",
IF(D25=1,IF(AND(C25&gt;='2-CALCUL ANNUALISATION FORFAIT'!$G$4,C25&lt;='2-CALCUL ANNUALISATION FORFAIT'!$H$4),VLOOKUP(B25,PARAMETRES!$A$16:$B$22,2,FALSE),0),
IF(D25=2,IF(AND(C25&gt;='2-CALCUL ANNUALISATION FORFAIT'!$G$4,C25&lt;='2-CALCUL ANNUALISATION FORFAIT'!$H$4),VLOOKUP(B25,PARAMETRES!$E$16:$F$22,2,FALSE),0),
IF(D25=3,IF(AND(C25&gt;='2-CALCUL ANNUALISATION FORFAIT'!$G$4,C25&lt;='2-CALCUL ANNUALISATION FORFAIT'!$H$4),VLOOKUP(B25,PARAMETRES!$I$16:$J$22,2,FALSE),0),
IF(D25=4,IF(AND(C25&gt;='2-CALCUL ANNUALISATION FORFAIT'!$G$4,C25&lt;='2-CALCUL ANNUALISATION FORFAIT'!$H$4),VLOOKUP(B25,PARAMETRES!$M$16:$N$22,2,FALSE),0),
IF(D25=5,IF(AND(C25&gt;='2-CALCUL ANNUALISATION FORFAIT'!$G$4,C25&lt;='2-CALCUL ANNUALISATION FORFAIT'!$H$4),VLOOKUP(B25,PARAMETRES!$Q$16:$R$22,2,FALSE),0),
IF(D25=6,IF(AND(C25&gt;='2-CALCUL ANNUALISATION FORFAIT'!$G$4,C25&lt;='2-CALCUL ANNUALISATION FORFAIT'!$H$4),VLOOKUP(B25,PARAMETRES!$U$16:$V$22,2,FALSE),0),
IF(D25=7,IF(AND(C25&gt;='2-CALCUL ANNUALISATION FORFAIT'!$G$4,C25&lt;='2-CALCUL ANNUALISATION FORFAIT'!$H$4),VLOOKUP(B25,PARAMETRES!$Y$16:$Z$22,2,FALSE),0),
IF(D25=8,IF(AND(C25&gt;='2-CALCUL ANNUALISATION FORFAIT'!$G$4,C25&lt;='2-CALCUL ANNUALISATION FORFAIT'!$H$4),VLOOKUP(B25,PARAMETRES!$AC$16:$AD$22,2,FALSE),0),
IF(D25=9,IF(AND(C25&gt;='2-CALCUL ANNUALISATION FORFAIT'!$G$4,C25&lt;='2-CALCUL ANNUALISATION FORFAIT'!$H$4),VLOOKUP(B25,PARAMETRES!$AG$16:$AH$22,2,FALSE),0),
IF(D25=10,IF(AND(C25&gt;='2-CALCUL ANNUALISATION FORFAIT'!$G$4,C25&lt;='2-CALCUL ANNUALISATION FORFAIT'!$H$4),VLOOKUP(B25,PARAMETRES!$AK$16:$AL$22,2,FALSE),0))))))))))))</f>
        <v>RH</v>
      </c>
      <c r="F25" s="183">
        <f>IF(AND(C25&gt;='2-CALCUL ANNUALISATION FORFAIT'!$G$4,C25&lt;='2-CALCUL ANNUALISATION FORFAIT'!$H$4),VLOOKUP(E25,'2-CALCUL ANNUALISATION FORFAIT'!$E$24:$K$37,7,FALSE),"NP")</f>
        <v>0</v>
      </c>
      <c r="G25" s="188" t="str">
        <f t="shared" si="1"/>
        <v>mercredi</v>
      </c>
      <c r="H25" s="47">
        <f t="shared" si="13"/>
        <v>45693</v>
      </c>
      <c r="I25" s="232" cm="1">
        <f t="array" ref="I25">IFERROR(IF(OR(H25&lt;'2-CALCUL ANNUALISATION FORFAIT'!$G$4,H25&gt;'2-CALCUL ANNUALISATION FORFAIT'!$H$4),"NP",IF(H25=$AA$7,$Z$7,IF(G25="lundi",IF(INDEX('2-CALCUL ANNUALISATION FORFAIT'!$K$43:$K$52,MOD(I24,COUNTIF('2-CALCUL ANNUALISATION FORFAIT'!$K$43:$K$52,"&gt;0"))+1)&gt;0,MOD(I24,COUNTIF('2-CALCUL ANNUALISATION FORFAIT'!$K$43:$K$52,"&gt;0"))+1,1),I24))),$Z$7)</f>
        <v>2</v>
      </c>
      <c r="J25" s="233" t="str">
        <f>IF(I25="NP","NP",
IF(I25=1,IF(AND(H25&gt;='2-CALCUL ANNUALISATION FORFAIT'!$G$4,H25&lt;='2-CALCUL ANNUALISATION FORFAIT'!$H$4),VLOOKUP(G25,PARAMETRES!$A$16:$B$22,2,FALSE),0),
IF(I25=2,IF(AND(H25&gt;='2-CALCUL ANNUALISATION FORFAIT'!$G$4,H25&lt;='2-CALCUL ANNUALISATION FORFAIT'!$H$4),VLOOKUP(G25,PARAMETRES!$E$16:$F$22,2,FALSE),0),
IF(I25=3,IF(AND(H25&gt;='2-CALCUL ANNUALISATION FORFAIT'!$G$4,H25&lt;='2-CALCUL ANNUALISATION FORFAIT'!$H$4),VLOOKUP(G25,PARAMETRES!$I$16:$J$22,2,FALSE),0),
IF(I25=4,IF(AND(H25&gt;='2-CALCUL ANNUALISATION FORFAIT'!$G$4,H25&lt;='2-CALCUL ANNUALISATION FORFAIT'!$H$4),VLOOKUP(G25,PARAMETRES!$M$16:$N$22,2,FALSE),0),
IF(I25=5,IF(AND(H25&gt;='2-CALCUL ANNUALISATION FORFAIT'!$G$4,H25&lt;='2-CALCUL ANNUALISATION FORFAIT'!$H$4),VLOOKUP(G25,PARAMETRES!$Q$16:$R$22,2,FALSE),0),
IF(I25=6,IF(AND(H25&gt;='2-CALCUL ANNUALISATION FORFAIT'!$G$4,H25&lt;='2-CALCUL ANNUALISATION FORFAIT'!$H$4),VLOOKUP(G25,PARAMETRES!$U$16:$V$22,2,FALSE),0),
IF(I25=7,IF(AND(H25&gt;='2-CALCUL ANNUALISATION FORFAIT'!$G$4,H25&lt;='2-CALCUL ANNUALISATION FORFAIT'!$H$4),VLOOKUP(G25,PARAMETRES!$Y$16:$Z$22,2,FALSE),0),
IF(I25=8,IF(AND(H25&gt;='2-CALCUL ANNUALISATION FORFAIT'!$G$4,H25&lt;='2-CALCUL ANNUALISATION FORFAIT'!$H$4),VLOOKUP(G25,PARAMETRES!$AC$16:$AD$22,2,FALSE),0),
IF(I25=9,IF(AND(H25&gt;='2-CALCUL ANNUALISATION FORFAIT'!$G$4,H25&lt;='2-CALCUL ANNUALISATION FORFAIT'!$H$4),VLOOKUP(G25,PARAMETRES!$AG$16:$AH$22,2,FALSE),0),
IF(I25=10,IF(AND(H25&gt;='2-CALCUL ANNUALISATION FORFAIT'!$G$4,H25&lt;='2-CALCUL ANNUALISATION FORFAIT'!$H$4),VLOOKUP(G25,PARAMETRES!$AK$16:$AL$22,2,FALSE),0))))))))))))</f>
        <v>J2</v>
      </c>
      <c r="K25" s="183">
        <f>IF(AND(H25&gt;='2-CALCUL ANNUALISATION FORFAIT'!$G$4,H25&lt;='2-CALCUL ANNUALISATION FORFAIT'!$H$4),VLOOKUP(J25,'2-CALCUL ANNUALISATION FORFAIT'!$E$24:$K$37,7,FALSE),"NP")</f>
        <v>0.20833333333333331</v>
      </c>
      <c r="L25" s="188" t="str">
        <f t="shared" si="2"/>
        <v>mercredi</v>
      </c>
      <c r="M25" s="47">
        <f t="shared" si="14"/>
        <v>45721</v>
      </c>
      <c r="N25" s="232" cm="1">
        <f t="array" ref="N25">IFERROR(IF(OR(M25&lt;'2-CALCUL ANNUALISATION FORFAIT'!$G$4,M25&gt;'2-CALCUL ANNUALISATION FORFAIT'!$H$4),"NP",IF(M25=$AA$7,$Z$7,IF(L25="lundi",IF(INDEX('2-CALCUL ANNUALISATION FORFAIT'!$K$43:$K$52,MOD(N24,COUNTIF('2-CALCUL ANNUALISATION FORFAIT'!$K$43:$K$52,"&gt;0"))+1)&gt;0,MOD(N24,COUNTIF('2-CALCUL ANNUALISATION FORFAIT'!$K$43:$K$52,"&gt;0"))+1,1),N24))),$Z$7)</f>
        <v>2</v>
      </c>
      <c r="O25" s="233" t="str">
        <f>IF(N25="NP","NP",
IF(N25=1,IF(AND(M25&gt;='2-CALCUL ANNUALISATION FORFAIT'!$G$4,M25&lt;='2-CALCUL ANNUALISATION FORFAIT'!$H$4),VLOOKUP(L25,PARAMETRES!$A$16:$B$22,2,FALSE),0),
IF(N25=2,IF(AND(M25&gt;='2-CALCUL ANNUALISATION FORFAIT'!$G$4,M25&lt;='2-CALCUL ANNUALISATION FORFAIT'!$H$4),VLOOKUP(L25,PARAMETRES!$E$16:$F$22,2,FALSE),0),
IF(N25=3,IF(AND(M25&gt;='2-CALCUL ANNUALISATION FORFAIT'!$G$4,M25&lt;='2-CALCUL ANNUALISATION FORFAIT'!$H$4),VLOOKUP(L25,PARAMETRES!$I$16:$J$22,2,FALSE),0),
IF(N25=4,IF(AND(M25&gt;='2-CALCUL ANNUALISATION FORFAIT'!$G$4,M25&lt;='2-CALCUL ANNUALISATION FORFAIT'!$H$4),VLOOKUP(L25,PARAMETRES!$M$16:$N$22,2,FALSE),0),
IF(N25=5,IF(AND(M25&gt;='2-CALCUL ANNUALISATION FORFAIT'!$G$4,M25&lt;='2-CALCUL ANNUALISATION FORFAIT'!$H$4),VLOOKUP(L25,PARAMETRES!$Q$16:$R$22,2,FALSE),0),
IF(N25=6,IF(AND(M25&gt;='2-CALCUL ANNUALISATION FORFAIT'!$G$4,M25&lt;='2-CALCUL ANNUALISATION FORFAIT'!$H$4),VLOOKUP(L25,PARAMETRES!$U$16:$V$22,2,FALSE),0),
IF(N25=7,IF(AND(M25&gt;='2-CALCUL ANNUALISATION FORFAIT'!$G$4,M25&lt;='2-CALCUL ANNUALISATION FORFAIT'!$H$4),VLOOKUP(L25,PARAMETRES!$Y$16:$Z$22,2,FALSE),0),
IF(N25=8,IF(AND(M25&gt;='2-CALCUL ANNUALISATION FORFAIT'!$G$4,M25&lt;='2-CALCUL ANNUALISATION FORFAIT'!$H$4),VLOOKUP(L25,PARAMETRES!$AC$16:$AD$22,2,FALSE),0),
IF(N25=9,IF(AND(M25&gt;='2-CALCUL ANNUALISATION FORFAIT'!$G$4,M25&lt;='2-CALCUL ANNUALISATION FORFAIT'!$H$4),VLOOKUP(L25,PARAMETRES!$AG$16:$AH$22,2,FALSE),0),
IF(N25=10,IF(AND(M25&gt;='2-CALCUL ANNUALISATION FORFAIT'!$G$4,M25&lt;='2-CALCUL ANNUALISATION FORFAIT'!$H$4),VLOOKUP(L25,PARAMETRES!$AK$16:$AL$22,2,FALSE),0))))))))))))</f>
        <v>J2</v>
      </c>
      <c r="P25" s="195">
        <f>IF(AND(M25&gt;='2-CALCUL ANNUALISATION FORFAIT'!$G$4,M25&lt;='2-CALCUL ANNUALISATION FORFAIT'!$H$4),VLOOKUP(O25,'2-CALCUL ANNUALISATION FORFAIT'!$E$24:$K$37,7,FALSE),"NP")</f>
        <v>0.20833333333333331</v>
      </c>
      <c r="Q25" s="182" t="str">
        <f t="shared" si="3"/>
        <v>samedi</v>
      </c>
      <c r="R25" s="47">
        <f t="shared" si="15"/>
        <v>45752</v>
      </c>
      <c r="S25" s="232" cm="1">
        <f t="array" ref="S25">IFERROR(IF(OR(R25&lt;'2-CALCUL ANNUALISATION FORFAIT'!$G$4,R25&gt;'2-CALCUL ANNUALISATION FORFAIT'!$H$4),"NP",IF(R25=$AA$7,$Z$7,IF(Q25="lundi",IF(INDEX('2-CALCUL ANNUALISATION FORFAIT'!$K$43:$K$52,MOD(S24,COUNTIF('2-CALCUL ANNUALISATION FORFAIT'!$K$43:$K$52,"&gt;0"))+1)&gt;0,MOD(S24,COUNTIF('2-CALCUL ANNUALISATION FORFAIT'!$K$43:$K$52,"&gt;0"))+1,1),S24))),$Z$7)</f>
        <v>2</v>
      </c>
      <c r="T25" s="233" t="str">
        <f>IF(S25="NP","NP",
IF(S25=1,IF(AND(R25&gt;='2-CALCUL ANNUALISATION FORFAIT'!$G$4,R25&lt;='2-CALCUL ANNUALISATION FORFAIT'!$H$4),VLOOKUP(Q25,PARAMETRES!$A$16:$B$22,2,FALSE),0),
IF(S25=2,IF(AND(R25&gt;='2-CALCUL ANNUALISATION FORFAIT'!$G$4,R25&lt;='2-CALCUL ANNUALISATION FORFAIT'!$H$4),VLOOKUP(Q25,PARAMETRES!$E$16:$F$22,2,FALSE),0),
IF(S25=3,IF(AND(R25&gt;='2-CALCUL ANNUALISATION FORFAIT'!$G$4,R25&lt;='2-CALCUL ANNUALISATION FORFAIT'!$H$4),VLOOKUP(Q25,PARAMETRES!$I$16:$J$22,2,FALSE),0),
IF(S25=4,IF(AND(R25&gt;='2-CALCUL ANNUALISATION FORFAIT'!$G$4,R25&lt;='2-CALCUL ANNUALISATION FORFAIT'!$H$4),VLOOKUP(Q25,PARAMETRES!$M$16:$N$22,2,FALSE),0),
IF(S25=5,IF(AND(R25&gt;='2-CALCUL ANNUALISATION FORFAIT'!$G$4,R25&lt;='2-CALCUL ANNUALISATION FORFAIT'!$H$4),VLOOKUP(Q25,PARAMETRES!$Q$16:$R$22,2,FALSE),0),
IF(S25=6,IF(AND(R25&gt;='2-CALCUL ANNUALISATION FORFAIT'!$G$4,R25&lt;='2-CALCUL ANNUALISATION FORFAIT'!$H$4),VLOOKUP(Q25,PARAMETRES!$U$16:$V$22,2,FALSE),0),
IF(S25=7,IF(AND(R25&gt;='2-CALCUL ANNUALISATION FORFAIT'!$G$4,R25&lt;='2-CALCUL ANNUALISATION FORFAIT'!$H$4),VLOOKUP(Q25,PARAMETRES!$Y$16:$Z$22,2,FALSE),0),
IF(S25=8,IF(AND(R25&gt;='2-CALCUL ANNUALISATION FORFAIT'!$G$4,R25&lt;='2-CALCUL ANNUALISATION FORFAIT'!$H$4),VLOOKUP(Q25,PARAMETRES!$AC$16:$AD$22,2,FALSE),0),
IF(S25=9,IF(AND(R25&gt;='2-CALCUL ANNUALISATION FORFAIT'!$G$4,R25&lt;='2-CALCUL ANNUALISATION FORFAIT'!$H$4),VLOOKUP(Q25,PARAMETRES!$AG$16:$AH$22,2,FALSE),0),
IF(S25=10,IF(AND(R25&gt;='2-CALCUL ANNUALISATION FORFAIT'!$G$4,R25&lt;='2-CALCUL ANNUALISATION FORFAIT'!$H$4),VLOOKUP(Q25,PARAMETRES!$AK$16:$AL$22,2,FALSE),0))))))))))))</f>
        <v>RH</v>
      </c>
      <c r="U25" s="195">
        <f>IF(AND(R25&gt;='2-CALCUL ANNUALISATION FORFAIT'!$G$4,R25&lt;='2-CALCUL ANNUALISATION FORFAIT'!$H$4),VLOOKUP(T25,'2-CALCUL ANNUALISATION FORFAIT'!$E$24:$K$37,7,FALSE),"NP")</f>
        <v>0</v>
      </c>
      <c r="V25" s="182" t="str">
        <f t="shared" si="4"/>
        <v>lundi</v>
      </c>
      <c r="W25" s="181">
        <f t="shared" si="16"/>
        <v>45782</v>
      </c>
      <c r="X25" s="232" cm="1">
        <f t="array" ref="X25">IFERROR(IF(OR(W25&lt;'2-CALCUL ANNUALISATION FORFAIT'!$G$4,W25&gt;'2-CALCUL ANNUALISATION FORFAIT'!$H$4),"NP",IF(W25=$AA$7,$Z$7,IF(V25="lundi",IF(INDEX('2-CALCUL ANNUALISATION FORFAIT'!$K$43:$K$52,MOD(X24,COUNTIF('2-CALCUL ANNUALISATION FORFAIT'!$K$43:$K$52,"&gt;0"))+1)&gt;0,MOD(X24,COUNTIF('2-CALCUL ANNUALISATION FORFAIT'!$K$43:$K$52,"&gt;0"))+1,1),X24))),$Z$7)</f>
        <v>1</v>
      </c>
      <c r="Y25" s="233" t="str">
        <f>IF(X25="NP","NP",
IF(X25=1,IF(AND(W25&gt;='2-CALCUL ANNUALISATION FORFAIT'!$G$4,W25&lt;='2-CALCUL ANNUALISATION FORFAIT'!$H$4),VLOOKUP(V25,PARAMETRES!$A$16:$B$22,2,FALSE),0),
IF(X25=2,IF(AND(W25&gt;='2-CALCUL ANNUALISATION FORFAIT'!$G$4,W25&lt;='2-CALCUL ANNUALISATION FORFAIT'!$H$4),VLOOKUP(V25,PARAMETRES!$E$16:$F$22,2,FALSE),0),
IF(X25=3,IF(AND(W25&gt;='2-CALCUL ANNUALISATION FORFAIT'!$G$4,W25&lt;='2-CALCUL ANNUALISATION FORFAIT'!$H$4),VLOOKUP(V25,PARAMETRES!$I$16:$J$22,2,FALSE),0),
IF(X25=4,IF(AND(W25&gt;='2-CALCUL ANNUALISATION FORFAIT'!$G$4,W25&lt;='2-CALCUL ANNUALISATION FORFAIT'!$H$4),VLOOKUP(V25,PARAMETRES!$M$16:$N$22,2,FALSE),0),
IF(X25=5,IF(AND(W25&gt;='2-CALCUL ANNUALISATION FORFAIT'!$G$4,W25&lt;='2-CALCUL ANNUALISATION FORFAIT'!$H$4),VLOOKUP(V25,PARAMETRES!$Q$16:$R$22,2,FALSE),0),
IF(X25=6,IF(AND(W25&gt;='2-CALCUL ANNUALISATION FORFAIT'!$G$4,W25&lt;='2-CALCUL ANNUALISATION FORFAIT'!$H$4),VLOOKUP(V25,PARAMETRES!$U$16:$V$22,2,FALSE),0),
IF(X25=7,IF(AND(W25&gt;='2-CALCUL ANNUALISATION FORFAIT'!$G$4,W25&lt;='2-CALCUL ANNUALISATION FORFAIT'!$H$4),VLOOKUP(V25,PARAMETRES!$Y$16:$Z$22,2,FALSE),0),
IF(X25=8,IF(AND(W25&gt;='2-CALCUL ANNUALISATION FORFAIT'!$G$4,W25&lt;='2-CALCUL ANNUALISATION FORFAIT'!$H$4),VLOOKUP(V25,PARAMETRES!$AC$16:$AD$22,2,FALSE),0),
IF(X25=9,IF(AND(W25&gt;='2-CALCUL ANNUALISATION FORFAIT'!$G$4,W25&lt;='2-CALCUL ANNUALISATION FORFAIT'!$H$4),VLOOKUP(V25,PARAMETRES!$AG$16:$AH$22,2,FALSE),0),
IF(X25=10,IF(AND(W25&gt;='2-CALCUL ANNUALISATION FORFAIT'!$G$4,W25&lt;='2-CALCUL ANNUALISATION FORFAIT'!$H$4),VLOOKUP(V25,PARAMETRES!$AK$16:$AL$22,2,FALSE),0))))))))))))</f>
        <v>J</v>
      </c>
      <c r="Z25" s="195">
        <f>IF(AND(W25&gt;='2-CALCUL ANNUALISATION FORFAIT'!$G$4,W25&lt;='2-CALCUL ANNUALISATION FORFAIT'!$H$4),VLOOKUP(Y25,'2-CALCUL ANNUALISATION FORFAIT'!$E$24:$K$37,7,FALSE),"NP")</f>
        <v>0.37500000000000006</v>
      </c>
      <c r="AA25" s="199" t="str">
        <f t="shared" si="5"/>
        <v>jeudi</v>
      </c>
      <c r="AB25" s="47">
        <f t="shared" si="17"/>
        <v>45813</v>
      </c>
      <c r="AC25" s="232" cm="1">
        <f t="array" ref="AC25">IFERROR(IF(OR(AB25&lt;'2-CALCUL ANNUALISATION FORFAIT'!$G$4,AB25&gt;'2-CALCUL ANNUALISATION FORFAIT'!$H$4),"NP",IF(AB25=$AA$7,$Z$7,IF(AA25="lundi",IF(INDEX('2-CALCUL ANNUALISATION FORFAIT'!$K$43:$K$52,MOD(AC24,COUNTIF('2-CALCUL ANNUALISATION FORFAIT'!$K$43:$K$52,"&gt;0"))+1)&gt;0,MOD(AC24,COUNTIF('2-CALCUL ANNUALISATION FORFAIT'!$K$43:$K$52,"&gt;0"))+1,1),AC24))),$Z$7)</f>
        <v>1</v>
      </c>
      <c r="AD25" s="233" t="str">
        <f>IF(AC25="NP","NP",
IF(AC25=1,IF(AND(AB25&gt;='2-CALCUL ANNUALISATION FORFAIT'!$G$4,AB25&lt;='2-CALCUL ANNUALISATION FORFAIT'!$H$4),VLOOKUP(AA25,PARAMETRES!$A$16:$B$22,2,FALSE),0),
IF(AC25=2,IF(AND(AB25&gt;='2-CALCUL ANNUALISATION FORFAIT'!$G$4,AB25&lt;='2-CALCUL ANNUALISATION FORFAIT'!$H$4),VLOOKUP(AA25,PARAMETRES!$E$16:$F$22,2,FALSE),0),
IF(AC25=3,IF(AND(AB25&gt;='2-CALCUL ANNUALISATION FORFAIT'!$G$4,AB25&lt;='2-CALCUL ANNUALISATION FORFAIT'!$H$4),VLOOKUP(AA25,PARAMETRES!$I$16:$J$22,2,FALSE),0),
IF(AC25=4,IF(AND(AB25&gt;='2-CALCUL ANNUALISATION FORFAIT'!$G$4,AB25&lt;='2-CALCUL ANNUALISATION FORFAIT'!$H$4),VLOOKUP(AA25,PARAMETRES!$M$16:$N$22,2,FALSE),0),
IF(AC25=5,IF(AND(AB25&gt;='2-CALCUL ANNUALISATION FORFAIT'!$G$4,AB25&lt;='2-CALCUL ANNUALISATION FORFAIT'!$H$4),VLOOKUP(AA25,PARAMETRES!$Q$16:$R$22,2,FALSE),0),
IF(AC25=6,IF(AND(AB25&gt;='2-CALCUL ANNUALISATION FORFAIT'!$G$4,AB25&lt;='2-CALCUL ANNUALISATION FORFAIT'!$H$4),VLOOKUP(AA25,PARAMETRES!$U$16:$V$22,2,FALSE),0),
IF(AC25=7,IF(AND(AB25&gt;='2-CALCUL ANNUALISATION FORFAIT'!$G$4,AB25&lt;='2-CALCUL ANNUALISATION FORFAIT'!$H$4),VLOOKUP(AA25,PARAMETRES!$Y$16:$Z$22,2,FALSE),0),
IF(AC25=8,IF(AND(AB25&gt;='2-CALCUL ANNUALISATION FORFAIT'!$G$4,AB25&lt;='2-CALCUL ANNUALISATION FORFAIT'!$H$4),VLOOKUP(AA25,PARAMETRES!$AC$16:$AD$22,2,FALSE),0),
IF(AC25=9,IF(AND(AB25&gt;='2-CALCUL ANNUALISATION FORFAIT'!$G$4,AB25&lt;='2-CALCUL ANNUALISATION FORFAIT'!$H$4),VLOOKUP(AA25,PARAMETRES!$AG$16:$AH$22,2,FALSE),0),
IF(AC25=10,IF(AND(AB25&gt;='2-CALCUL ANNUALISATION FORFAIT'!$G$4,AB25&lt;='2-CALCUL ANNUALISATION FORFAIT'!$H$4),VLOOKUP(AA25,PARAMETRES!$AK$16:$AL$22,2,FALSE),0))))))))))))</f>
        <v>J</v>
      </c>
      <c r="AE25" s="195">
        <f>IF(AND(AB25&gt;='2-CALCUL ANNUALISATION FORFAIT'!$G$4,AB25&lt;='2-CALCUL ANNUALISATION FORFAIT'!$H$4),VLOOKUP(AD25,'2-CALCUL ANNUALISATION FORFAIT'!$E$24:$K$37,7,FALSE),"NP")</f>
        <v>0.37500000000000006</v>
      </c>
      <c r="AF25" s="201" t="str">
        <f t="shared" si="6"/>
        <v>samedi</v>
      </c>
      <c r="AG25" s="47">
        <f t="shared" si="18"/>
        <v>45843</v>
      </c>
      <c r="AH25" s="232" cm="1">
        <f t="array" ref="AH25">IFERROR(IF(OR(AG25&lt;'2-CALCUL ANNUALISATION FORFAIT'!$G$4,AG25&gt;'2-CALCUL ANNUALISATION FORFAIT'!$H$4),"NP",IF(AG25=$AA$7,$Z$7,IF(AF25="lundi",IF(INDEX('2-CALCUL ANNUALISATION FORFAIT'!$K$43:$K$52,MOD(AH24,COUNTIF('2-CALCUL ANNUALISATION FORFAIT'!$K$43:$K$52,"&gt;0"))+1)&gt;0,MOD(AH24,COUNTIF('2-CALCUL ANNUALISATION FORFAIT'!$K$43:$K$52,"&gt;0"))+1,1),AH24))),$Z$7)</f>
        <v>1</v>
      </c>
      <c r="AI25" s="233" t="str">
        <f>IF(AH25="NP","NP",
IF(AH25=1,IF(AND(AG25&gt;='2-CALCUL ANNUALISATION FORFAIT'!$G$4,AG25&lt;='2-CALCUL ANNUALISATION FORFAIT'!$H$4),VLOOKUP(AF25,PARAMETRES!$A$16:$B$22,2,FALSE),0),
IF(AH25=2,IF(AND(AG25&gt;='2-CALCUL ANNUALISATION FORFAIT'!$G$4,AG25&lt;='2-CALCUL ANNUALISATION FORFAIT'!$H$4),VLOOKUP(AF25,PARAMETRES!$E$16:$F$22,2,FALSE),0),
IF(AH25=3,IF(AND(AG25&gt;='2-CALCUL ANNUALISATION FORFAIT'!$G$4,AG25&lt;='2-CALCUL ANNUALISATION FORFAIT'!$H$4),VLOOKUP(AF25,PARAMETRES!$I$16:$J$22,2,FALSE),0),
IF(AH25=4,IF(AND(AG25&gt;='2-CALCUL ANNUALISATION FORFAIT'!$G$4,AG25&lt;='2-CALCUL ANNUALISATION FORFAIT'!$H$4),VLOOKUP(AF25,PARAMETRES!$M$16:$N$22,2,FALSE),0),
IF(AH25=5,IF(AND(AG25&gt;='2-CALCUL ANNUALISATION FORFAIT'!$G$4,AG25&lt;='2-CALCUL ANNUALISATION FORFAIT'!$H$4),VLOOKUP(AF25,PARAMETRES!$Q$16:$R$22,2,FALSE),0),
IF(AH25=6,IF(AND(AG25&gt;='2-CALCUL ANNUALISATION FORFAIT'!$G$4,AG25&lt;='2-CALCUL ANNUALISATION FORFAIT'!$H$4),VLOOKUP(AF25,PARAMETRES!$U$16:$V$22,2,FALSE),0),
IF(AH25=7,IF(AND(AG25&gt;='2-CALCUL ANNUALISATION FORFAIT'!$G$4,AG25&lt;='2-CALCUL ANNUALISATION FORFAIT'!$H$4),VLOOKUP(AF25,PARAMETRES!$Y$16:$Z$22,2,FALSE),0),
IF(AH25=8,IF(AND(AG25&gt;='2-CALCUL ANNUALISATION FORFAIT'!$G$4,AG25&lt;='2-CALCUL ANNUALISATION FORFAIT'!$H$4),VLOOKUP(AF25,PARAMETRES!$AC$16:$AD$22,2,FALSE),0),
IF(AH25=9,IF(AND(AG25&gt;='2-CALCUL ANNUALISATION FORFAIT'!$G$4,AG25&lt;='2-CALCUL ANNUALISATION FORFAIT'!$H$4),VLOOKUP(AF25,PARAMETRES!$AG$16:$AH$22,2,FALSE),0),
IF(AH25=10,IF(AND(AG25&gt;='2-CALCUL ANNUALISATION FORFAIT'!$G$4,AG25&lt;='2-CALCUL ANNUALISATION FORFAIT'!$H$4),VLOOKUP(AF25,PARAMETRES!$AK$16:$AL$22,2,FALSE),0))))))))))))</f>
        <v>RH</v>
      </c>
      <c r="AJ25" s="195">
        <f>IF(AND(AG25&gt;='2-CALCUL ANNUALISATION FORFAIT'!$G$4,AG25&lt;='2-CALCUL ANNUALISATION FORFAIT'!$H$4),VLOOKUP(AI25,'2-CALCUL ANNUALISATION FORFAIT'!$E$24:$K$37,7,FALSE),"NP")</f>
        <v>0</v>
      </c>
      <c r="AK25" s="182" t="str">
        <f t="shared" si="7"/>
        <v>mardi</v>
      </c>
      <c r="AL25" s="47">
        <f t="shared" si="19"/>
        <v>45874</v>
      </c>
      <c r="AM25" s="232" cm="1">
        <f t="array" ref="AM25">IFERROR(IF(OR(AL25&lt;'2-CALCUL ANNUALISATION FORFAIT'!$G$4,AL25&gt;'2-CALCUL ANNUALISATION FORFAIT'!$H$4),"NP",IF(AL25=$AA$7,$Z$7,IF(AK25="lundi",IF(INDEX('2-CALCUL ANNUALISATION FORFAIT'!$K$43:$K$52,MOD(AM24,COUNTIF('2-CALCUL ANNUALISATION FORFAIT'!$K$43:$K$52,"&gt;0"))+1)&gt;0,MOD(AM24,COUNTIF('2-CALCUL ANNUALISATION FORFAIT'!$K$43:$K$52,"&gt;0"))+1,1),AM24))),$Z$7)</f>
        <v>2</v>
      </c>
      <c r="AN25" s="233" t="str">
        <f>IF(AM25="NP","NP",
IF(AM25=1,IF(AND(AL25&gt;='2-CALCUL ANNUALISATION FORFAIT'!$G$4,AL25&lt;='2-CALCUL ANNUALISATION FORFAIT'!$H$4),VLOOKUP(AK25,PARAMETRES!$A$16:$B$22,2,FALSE),0),
IF(AM25=2,IF(AND(AL25&gt;='2-CALCUL ANNUALISATION FORFAIT'!$G$4,AL25&lt;='2-CALCUL ANNUALISATION FORFAIT'!$H$4),VLOOKUP(AK25,PARAMETRES!$E$16:$F$22,2,FALSE),0),
IF(AM25=3,IF(AND(AL25&gt;='2-CALCUL ANNUALISATION FORFAIT'!$G$4,AL25&lt;='2-CALCUL ANNUALISATION FORFAIT'!$H$4),VLOOKUP(AK25,PARAMETRES!$I$16:$J$22,2,FALSE),0),
IF(AM25=4,IF(AND(AL25&gt;='2-CALCUL ANNUALISATION FORFAIT'!$G$4,AL25&lt;='2-CALCUL ANNUALISATION FORFAIT'!$H$4),VLOOKUP(AK25,PARAMETRES!$M$16:$N$22,2,FALSE),0),
IF(AM25=5,IF(AND(AL25&gt;='2-CALCUL ANNUALISATION FORFAIT'!$G$4,AL25&lt;='2-CALCUL ANNUALISATION FORFAIT'!$H$4),VLOOKUP(AK25,PARAMETRES!$Q$16:$R$22,2,FALSE),0),
IF(AM25=6,IF(AND(AL25&gt;='2-CALCUL ANNUALISATION FORFAIT'!$G$4,AL25&lt;='2-CALCUL ANNUALISATION FORFAIT'!$H$4),VLOOKUP(AK25,PARAMETRES!$U$16:$V$22,2,FALSE),0),
IF(AM25=7,IF(AND(AL25&gt;='2-CALCUL ANNUALISATION FORFAIT'!$G$4,AL25&lt;='2-CALCUL ANNUALISATION FORFAIT'!$H$4),VLOOKUP(AK25,PARAMETRES!$Y$16:$Z$22,2,FALSE),0),
IF(AM25=8,IF(AND(AL25&gt;='2-CALCUL ANNUALISATION FORFAIT'!$G$4,AL25&lt;='2-CALCUL ANNUALISATION FORFAIT'!$H$4),VLOOKUP(AK25,PARAMETRES!$AC$16:$AD$22,2,FALSE),0),
IF(AM25=9,IF(AND(AL25&gt;='2-CALCUL ANNUALISATION FORFAIT'!$G$4,AL25&lt;='2-CALCUL ANNUALISATION FORFAIT'!$H$4),VLOOKUP(AK25,PARAMETRES!$AG$16:$AH$22,2,FALSE),0),
IF(AM25=10,IF(AND(AL25&gt;='2-CALCUL ANNUALISATION FORFAIT'!$G$4,AL25&lt;='2-CALCUL ANNUALISATION FORFAIT'!$H$4),VLOOKUP(AK25,PARAMETRES!$AK$16:$AL$22,2,FALSE),0))))))))))))</f>
        <v>J2</v>
      </c>
      <c r="AO25" s="195">
        <f>IF(AND(AL25&gt;='2-CALCUL ANNUALISATION FORFAIT'!$G$4,AL25&lt;='2-CALCUL ANNUALISATION FORFAIT'!$H$4),VLOOKUP(AN25,'2-CALCUL ANNUALISATION FORFAIT'!$E$24:$K$37,7,FALSE),"NP")</f>
        <v>0.20833333333333331</v>
      </c>
      <c r="AP25" s="182" t="str">
        <f t="shared" si="8"/>
        <v>vendredi</v>
      </c>
      <c r="AQ25" s="47">
        <f t="shared" si="20"/>
        <v>45905</v>
      </c>
      <c r="AR25" s="232" cm="1">
        <f t="array" ref="AR25">IFERROR(IF(OR(AQ25&lt;'2-CALCUL ANNUALISATION FORFAIT'!$G$4,AQ25&gt;'2-CALCUL ANNUALISATION FORFAIT'!$H$4),"NP",IF(AQ25=$AA$7,$Z$7,IF(AP25="lundi",IF(INDEX('2-CALCUL ANNUALISATION FORFAIT'!$K$43:$K$52,MOD(AR24,COUNTIF('2-CALCUL ANNUALISATION FORFAIT'!$K$43:$K$52,"&gt;0"))+1)&gt;0,MOD(AR24,COUNTIF('2-CALCUL ANNUALISATION FORFAIT'!$K$43:$K$52,"&gt;0"))+1,1),AR24))),$Z$7)</f>
        <v>2</v>
      </c>
      <c r="AS25" s="233" t="str">
        <f>IF(AR25="NP","NP",
IF(AR25=1,IF(AND(AQ25&gt;='2-CALCUL ANNUALISATION FORFAIT'!$G$4,AQ25&lt;='2-CALCUL ANNUALISATION FORFAIT'!$H$4),VLOOKUP(AP25,PARAMETRES!$A$16:$B$22,2,FALSE),0),
IF(AR25=2,IF(AND(AQ25&gt;='2-CALCUL ANNUALISATION FORFAIT'!$G$4,AQ25&lt;='2-CALCUL ANNUALISATION FORFAIT'!$H$4),VLOOKUP(AP25,PARAMETRES!$E$16:$F$22,2,FALSE),0),
IF(AR25=3,IF(AND(AQ25&gt;='2-CALCUL ANNUALISATION FORFAIT'!$G$4,AQ25&lt;='2-CALCUL ANNUALISATION FORFAIT'!$H$4),VLOOKUP(AP25,PARAMETRES!$I$16:$J$22,2,FALSE),0),
IF(AR25=4,IF(AND(AQ25&gt;='2-CALCUL ANNUALISATION FORFAIT'!$G$4,AQ25&lt;='2-CALCUL ANNUALISATION FORFAIT'!$H$4),VLOOKUP(AP25,PARAMETRES!$M$16:$N$22,2,FALSE),0),
IF(AR25=5,IF(AND(AQ25&gt;='2-CALCUL ANNUALISATION FORFAIT'!$G$4,AQ25&lt;='2-CALCUL ANNUALISATION FORFAIT'!$H$4),VLOOKUP(AP25,PARAMETRES!$Q$16:$R$22,2,FALSE),0),
IF(AR25=6,IF(AND(AQ25&gt;='2-CALCUL ANNUALISATION FORFAIT'!$G$4,AQ25&lt;='2-CALCUL ANNUALISATION FORFAIT'!$H$4),VLOOKUP(AP25,PARAMETRES!$U$16:$V$22,2,FALSE),0),
IF(AR25=7,IF(AND(AQ25&gt;='2-CALCUL ANNUALISATION FORFAIT'!$G$4,AQ25&lt;='2-CALCUL ANNUALISATION FORFAIT'!$H$4),VLOOKUP(AP25,PARAMETRES!$Y$16:$Z$22,2,FALSE),0),
IF(AR25=8,IF(AND(AQ25&gt;='2-CALCUL ANNUALISATION FORFAIT'!$G$4,AQ25&lt;='2-CALCUL ANNUALISATION FORFAIT'!$H$4),VLOOKUP(AP25,PARAMETRES!$AC$16:$AD$22,2,FALSE),0),
IF(AR25=9,IF(AND(AQ25&gt;='2-CALCUL ANNUALISATION FORFAIT'!$G$4,AQ25&lt;='2-CALCUL ANNUALISATION FORFAIT'!$H$4),VLOOKUP(AP25,PARAMETRES!$AG$16:$AH$22,2,FALSE),0),
IF(AR25=10,IF(AND(AQ25&gt;='2-CALCUL ANNUALISATION FORFAIT'!$G$4,AQ25&lt;='2-CALCUL ANNUALISATION FORFAIT'!$H$4),VLOOKUP(AP25,PARAMETRES!$AK$16:$AL$22,2,FALSE),0))))))))))))</f>
        <v>J2</v>
      </c>
      <c r="AT25" s="195">
        <f>IF(AND(AQ25&gt;='2-CALCUL ANNUALISATION FORFAIT'!$G$4,AQ25&lt;='2-CALCUL ANNUALISATION FORFAIT'!$H$4),VLOOKUP(AS25,'2-CALCUL ANNUALISATION FORFAIT'!$E$24:$K$37,7,FALSE),"NP")</f>
        <v>0.20833333333333331</v>
      </c>
      <c r="AU25" s="182" t="str">
        <f t="shared" si="9"/>
        <v>dimanche</v>
      </c>
      <c r="AV25" s="180">
        <f t="shared" si="21"/>
        <v>45935</v>
      </c>
      <c r="AW25" s="232" cm="1">
        <f t="array" ref="AW25">IFERROR(IF(OR(AV25&lt;'2-CALCUL ANNUALISATION FORFAIT'!$G$4,AV25&gt;'2-CALCUL ANNUALISATION FORFAIT'!$H$4),"NP",IF(AV25=$AA$7,$Z$7,IF(AU25="lundi",IF(INDEX('2-CALCUL ANNUALISATION FORFAIT'!$K$43:$K$52,MOD(AW24,COUNTIF('2-CALCUL ANNUALISATION FORFAIT'!$K$43:$K$52,"&gt;0"))+1)&gt;0,MOD(AW24,COUNTIF('2-CALCUL ANNUALISATION FORFAIT'!$K$43:$K$52,"&gt;0"))+1,1),AW24))),$Z$7)</f>
        <v>2</v>
      </c>
      <c r="AX25" s="233" t="str">
        <f>IF(AW25="NP","NP",
IF(AW25=1,IF(AND(AV25&gt;='2-CALCUL ANNUALISATION FORFAIT'!$G$4,AV25&lt;='2-CALCUL ANNUALISATION FORFAIT'!$H$4),VLOOKUP(AU25,PARAMETRES!$A$16:$B$22,2,FALSE),0),
IF(AW25=2,IF(AND(AV25&gt;='2-CALCUL ANNUALISATION FORFAIT'!$G$4,AV25&lt;='2-CALCUL ANNUALISATION FORFAIT'!$H$4),VLOOKUP(AU25,PARAMETRES!$E$16:$F$22,2,FALSE),0),
IF(AW25=3,IF(AND(AV25&gt;='2-CALCUL ANNUALISATION FORFAIT'!$G$4,AV25&lt;='2-CALCUL ANNUALISATION FORFAIT'!$H$4),VLOOKUP(AU25,PARAMETRES!$I$16:$J$22,2,FALSE),0),
IF(AW25=4,IF(AND(AV25&gt;='2-CALCUL ANNUALISATION FORFAIT'!$G$4,AV25&lt;='2-CALCUL ANNUALISATION FORFAIT'!$H$4),VLOOKUP(AU25,PARAMETRES!$M$16:$N$22,2,FALSE),0),
IF(AW25=5,IF(AND(AV25&gt;='2-CALCUL ANNUALISATION FORFAIT'!$G$4,AV25&lt;='2-CALCUL ANNUALISATION FORFAIT'!$H$4),VLOOKUP(AU25,PARAMETRES!$Q$16:$R$22,2,FALSE),0),
IF(AW25=6,IF(AND(AV25&gt;='2-CALCUL ANNUALISATION FORFAIT'!$G$4,AV25&lt;='2-CALCUL ANNUALISATION FORFAIT'!$H$4),VLOOKUP(AU25,PARAMETRES!$U$16:$V$22,2,FALSE),0),
IF(AW25=7,IF(AND(AV25&gt;='2-CALCUL ANNUALISATION FORFAIT'!$G$4,AV25&lt;='2-CALCUL ANNUALISATION FORFAIT'!$H$4),VLOOKUP(AU25,PARAMETRES!$Y$16:$Z$22,2,FALSE),0),
IF(AW25=8,IF(AND(AV25&gt;='2-CALCUL ANNUALISATION FORFAIT'!$G$4,AV25&lt;='2-CALCUL ANNUALISATION FORFAIT'!$H$4),VLOOKUP(AU25,PARAMETRES!$AC$16:$AD$22,2,FALSE),0),
IF(AW25=9,IF(AND(AV25&gt;='2-CALCUL ANNUALISATION FORFAIT'!$G$4,AV25&lt;='2-CALCUL ANNUALISATION FORFAIT'!$H$4),VLOOKUP(AU25,PARAMETRES!$AG$16:$AH$22,2,FALSE),0),
IF(AW25=10,IF(AND(AV25&gt;='2-CALCUL ANNUALISATION FORFAIT'!$G$4,AV25&lt;='2-CALCUL ANNUALISATION FORFAIT'!$H$4),VLOOKUP(AU25,PARAMETRES!$AK$16:$AL$22,2,FALSE),0))))))))))))</f>
        <v>RH</v>
      </c>
      <c r="AY25" s="195">
        <f>IF(AND(AV25&gt;='2-CALCUL ANNUALISATION FORFAIT'!$G$4,AV25&lt;='2-CALCUL ANNUALISATION FORFAIT'!$H$4),VLOOKUP(AX25,'2-CALCUL ANNUALISATION FORFAIT'!$E$24:$K$37,7,FALSE),"NP")</f>
        <v>0</v>
      </c>
      <c r="AZ25" s="182" t="str">
        <f t="shared" si="10"/>
        <v>mercredi</v>
      </c>
      <c r="BA25" s="47">
        <f t="shared" si="22"/>
        <v>45966</v>
      </c>
      <c r="BB25" s="232" cm="1">
        <f t="array" ref="BB25">IFERROR(IF(OR(BA25&lt;'2-CALCUL ANNUALISATION FORFAIT'!$G$4,BA25&gt;'2-CALCUL ANNUALISATION FORFAIT'!$H$4),"NP",IF(BA25=$AA$7,$Z$7,IF(AZ25="lundi",IF(INDEX('2-CALCUL ANNUALISATION FORFAIT'!$K$43:$K$52,MOD(BB24,COUNTIF('2-CALCUL ANNUALISATION FORFAIT'!$K$43:$K$52,"&gt;0"))+1)&gt;0,MOD(BB24,COUNTIF('2-CALCUL ANNUALISATION FORFAIT'!$K$43:$K$52,"&gt;0"))+1,1),BB24))),$Z$7)</f>
        <v>1</v>
      </c>
      <c r="BC25" s="233" t="str">
        <f>IF(BB25="NP","NP",
IF(BB25=1,IF(AND(BA25&gt;='2-CALCUL ANNUALISATION FORFAIT'!$G$4,BA25&lt;='2-CALCUL ANNUALISATION FORFAIT'!$H$4),VLOOKUP(AZ25,PARAMETRES!$A$16:$B$22,2,FALSE),0),
IF(BB25=2,IF(AND(BA25&gt;='2-CALCUL ANNUALISATION FORFAIT'!$G$4,BA25&lt;='2-CALCUL ANNUALISATION FORFAIT'!$H$4),VLOOKUP(AZ25,PARAMETRES!$E$16:$F$22,2,FALSE),0),
IF(BB25=3,IF(AND(BA25&gt;='2-CALCUL ANNUALISATION FORFAIT'!$G$4,BA25&lt;='2-CALCUL ANNUALISATION FORFAIT'!$H$4),VLOOKUP(AZ25,PARAMETRES!$I$16:$J$22,2,FALSE),0),
IF(BB25=4,IF(AND(BA25&gt;='2-CALCUL ANNUALISATION FORFAIT'!$G$4,BA25&lt;='2-CALCUL ANNUALISATION FORFAIT'!$H$4),VLOOKUP(AZ25,PARAMETRES!$M$16:$N$22,2,FALSE),0),
IF(BB25=5,IF(AND(BA25&gt;='2-CALCUL ANNUALISATION FORFAIT'!$G$4,BA25&lt;='2-CALCUL ANNUALISATION FORFAIT'!$H$4),VLOOKUP(AZ25,PARAMETRES!$Q$16:$R$22,2,FALSE),0),
IF(BB25=6,IF(AND(BA25&gt;='2-CALCUL ANNUALISATION FORFAIT'!$G$4,BA25&lt;='2-CALCUL ANNUALISATION FORFAIT'!$H$4),VLOOKUP(AZ25,PARAMETRES!$U$16:$V$22,2,FALSE),0),
IF(BB25=7,IF(AND(BA25&gt;='2-CALCUL ANNUALISATION FORFAIT'!$G$4,BA25&lt;='2-CALCUL ANNUALISATION FORFAIT'!$H$4),VLOOKUP(AZ25,PARAMETRES!$Y$16:$Z$22,2,FALSE),0),
IF(BB25=8,IF(AND(BA25&gt;='2-CALCUL ANNUALISATION FORFAIT'!$G$4,BA25&lt;='2-CALCUL ANNUALISATION FORFAIT'!$H$4),VLOOKUP(AZ25,PARAMETRES!$AC$16:$AD$22,2,FALSE),0),
IF(BB25=9,IF(AND(BA25&gt;='2-CALCUL ANNUALISATION FORFAIT'!$G$4,BA25&lt;='2-CALCUL ANNUALISATION FORFAIT'!$H$4),VLOOKUP(AZ25,PARAMETRES!$AG$16:$AH$22,2,FALSE),0),
IF(BB25=10,IF(AND(BA25&gt;='2-CALCUL ANNUALISATION FORFAIT'!$G$4,BA25&lt;='2-CALCUL ANNUALISATION FORFAIT'!$H$4),VLOOKUP(AZ25,PARAMETRES!$AK$16:$AL$22,2,FALSE),0))))))))))))</f>
        <v>J</v>
      </c>
      <c r="BD25" s="195">
        <f>IF(AND(BA25&gt;='2-CALCUL ANNUALISATION FORFAIT'!$G$4,BA25&lt;='2-CALCUL ANNUALISATION FORFAIT'!$H$4),VLOOKUP(BC25,'2-CALCUL ANNUALISATION FORFAIT'!$E$24:$K$37,7,FALSE),"NP")</f>
        <v>0.37500000000000006</v>
      </c>
      <c r="BE25" s="182" t="str">
        <f t="shared" si="11"/>
        <v>vendredi</v>
      </c>
      <c r="BF25" s="47">
        <f t="shared" si="23"/>
        <v>45996</v>
      </c>
      <c r="BG25" s="232" cm="1">
        <f t="array" ref="BG25">IFERROR(IF(OR(BF25&lt;'2-CALCUL ANNUALISATION FORFAIT'!$G$4,BF25&gt;'2-CALCUL ANNUALISATION FORFAIT'!$H$4),"NP",IF(BF25=$AA$7,$Z$7,IF(BE25="lundi",IF(INDEX('2-CALCUL ANNUALISATION FORFAIT'!$K$43:$K$52,MOD(BG24,COUNTIF('2-CALCUL ANNUALISATION FORFAIT'!$K$43:$K$52,"&gt;0"))+1)&gt;0,MOD(BG24,COUNTIF('2-CALCUL ANNUALISATION FORFAIT'!$K$43:$K$52,"&gt;0"))+1,1),BG24))),$Z$7)</f>
        <v>1</v>
      </c>
      <c r="BH25" s="233" t="str">
        <f>IF(BG25="NP","NP",
IF(BG25=1,IF(AND(BF25&gt;='2-CALCUL ANNUALISATION FORFAIT'!$G$4,BF25&lt;='2-CALCUL ANNUALISATION FORFAIT'!$H$4),VLOOKUP(BE25,PARAMETRES!$A$16:$B$22,2,FALSE),0),
IF(BG25=2,IF(AND(BF25&gt;='2-CALCUL ANNUALISATION FORFAIT'!$G$4,BF25&lt;='2-CALCUL ANNUALISATION FORFAIT'!$H$4),VLOOKUP(BE25,PARAMETRES!$E$16:$F$22,2,FALSE),0),
IF(BG25=3,IF(AND(BF25&gt;='2-CALCUL ANNUALISATION FORFAIT'!$G$4,BF25&lt;='2-CALCUL ANNUALISATION FORFAIT'!$H$4),VLOOKUP(BE25,PARAMETRES!$I$16:$J$22,2,FALSE),0),
IF(BG25=4,IF(AND(BF25&gt;='2-CALCUL ANNUALISATION FORFAIT'!$G$4,BF25&lt;='2-CALCUL ANNUALISATION FORFAIT'!$H$4),VLOOKUP(BE25,PARAMETRES!$M$16:$N$22,2,FALSE),0),
IF(BG25=5,IF(AND(BF25&gt;='2-CALCUL ANNUALISATION FORFAIT'!$G$4,BF25&lt;='2-CALCUL ANNUALISATION FORFAIT'!$H$4),VLOOKUP(BE25,PARAMETRES!$Q$16:$R$22,2,FALSE),0),
IF(BG25=6,IF(AND(BF25&gt;='2-CALCUL ANNUALISATION FORFAIT'!$G$4,BF25&lt;='2-CALCUL ANNUALISATION FORFAIT'!$H$4),VLOOKUP(BE25,PARAMETRES!$U$16:$V$22,2,FALSE),0),
IF(BG25=7,IF(AND(BF25&gt;='2-CALCUL ANNUALISATION FORFAIT'!$G$4,BF25&lt;='2-CALCUL ANNUALISATION FORFAIT'!$H$4),VLOOKUP(BE25,PARAMETRES!$Y$16:$Z$22,2,FALSE),0),
IF(BG25=8,IF(AND(BF25&gt;='2-CALCUL ANNUALISATION FORFAIT'!$G$4,BF25&lt;='2-CALCUL ANNUALISATION FORFAIT'!$H$4),VLOOKUP(BE25,PARAMETRES!$AC$16:$AD$22,2,FALSE),0),
IF(BG25=9,IF(AND(BF25&gt;='2-CALCUL ANNUALISATION FORFAIT'!$G$4,BF25&lt;='2-CALCUL ANNUALISATION FORFAIT'!$H$4),VLOOKUP(BE25,PARAMETRES!$AG$16:$AH$22,2,FALSE),0),
IF(BG25=10,IF(AND(BF25&gt;='2-CALCUL ANNUALISATION FORFAIT'!$G$4,BF25&lt;='2-CALCUL ANNUALISATION FORFAIT'!$H$4),VLOOKUP(BE25,PARAMETRES!$AK$16:$AL$22,2,FALSE),0))))))))))))</f>
        <v>J</v>
      </c>
      <c r="BI25" s="183">
        <f>IF(AND(BF25&gt;='2-CALCUL ANNUALISATION FORFAIT'!$G$4,BF25&lt;='2-CALCUL ANNUALISATION FORFAIT'!$H$4),VLOOKUP(BH25,'2-CALCUL ANNUALISATION FORFAIT'!$E$24:$K$37,7,FALSE),"NP")</f>
        <v>0.37500000000000006</v>
      </c>
    </row>
    <row r="26" spans="2:61" ht="22.15" customHeight="1" x14ac:dyDescent="0.25">
      <c r="B26" s="182" t="str">
        <f t="shared" si="0"/>
        <v>lundi</v>
      </c>
      <c r="C26" s="47">
        <f t="shared" si="12"/>
        <v>45663</v>
      </c>
      <c r="D26" s="232" cm="1">
        <f t="array" ref="D26">IFERROR(IF(OR(C26&lt;'2-CALCUL ANNUALISATION FORFAIT'!$G$4,C26&gt;'2-CALCUL ANNUALISATION FORFAIT'!$H$4),"NP",IF(C26=$AA$7,$Z$7,IF(B26="lundi",IF(INDEX('2-CALCUL ANNUALISATION FORFAIT'!$K$43:$K$52,MOD(D25,COUNTIF('2-CALCUL ANNUALISATION FORFAIT'!$K$43:$K$52,"&gt;0"))+1)&gt;0,MOD(D25,COUNTIF('2-CALCUL ANNUALISATION FORFAIT'!$K$43:$K$52,"&gt;0"))+1,1),D25))),$Z$7)</f>
        <v>2</v>
      </c>
      <c r="E26" s="233" t="str">
        <f>IF(D26="NP","NP",
IF(D26=1,IF(AND(C26&gt;='2-CALCUL ANNUALISATION FORFAIT'!$G$4,C26&lt;='2-CALCUL ANNUALISATION FORFAIT'!$H$4),VLOOKUP(B26,PARAMETRES!$A$16:$B$22,2,FALSE),0),
IF(D26=2,IF(AND(C26&gt;='2-CALCUL ANNUALISATION FORFAIT'!$G$4,C26&lt;='2-CALCUL ANNUALISATION FORFAIT'!$H$4),VLOOKUP(B26,PARAMETRES!$E$16:$F$22,2,FALSE),0),
IF(D26=3,IF(AND(C26&gt;='2-CALCUL ANNUALISATION FORFAIT'!$G$4,C26&lt;='2-CALCUL ANNUALISATION FORFAIT'!$H$4),VLOOKUP(B26,PARAMETRES!$I$16:$J$22,2,FALSE),0),
IF(D26=4,IF(AND(C26&gt;='2-CALCUL ANNUALISATION FORFAIT'!$G$4,C26&lt;='2-CALCUL ANNUALISATION FORFAIT'!$H$4),VLOOKUP(B26,PARAMETRES!$M$16:$N$22,2,FALSE),0),
IF(D26=5,IF(AND(C26&gt;='2-CALCUL ANNUALISATION FORFAIT'!$G$4,C26&lt;='2-CALCUL ANNUALISATION FORFAIT'!$H$4),VLOOKUP(B26,PARAMETRES!$Q$16:$R$22,2,FALSE),0),
IF(D26=6,IF(AND(C26&gt;='2-CALCUL ANNUALISATION FORFAIT'!$G$4,C26&lt;='2-CALCUL ANNUALISATION FORFAIT'!$H$4),VLOOKUP(B26,PARAMETRES!$U$16:$V$22,2,FALSE),0),
IF(D26=7,IF(AND(C26&gt;='2-CALCUL ANNUALISATION FORFAIT'!$G$4,C26&lt;='2-CALCUL ANNUALISATION FORFAIT'!$H$4),VLOOKUP(B26,PARAMETRES!$Y$16:$Z$22,2,FALSE),0),
IF(D26=8,IF(AND(C26&gt;='2-CALCUL ANNUALISATION FORFAIT'!$G$4,C26&lt;='2-CALCUL ANNUALISATION FORFAIT'!$H$4),VLOOKUP(B26,PARAMETRES!$AC$16:$AD$22,2,FALSE),0),
IF(D26=9,IF(AND(C26&gt;='2-CALCUL ANNUALISATION FORFAIT'!$G$4,C26&lt;='2-CALCUL ANNUALISATION FORFAIT'!$H$4),VLOOKUP(B26,PARAMETRES!$AG$16:$AH$22,2,FALSE),0),
IF(D26=10,IF(AND(C26&gt;='2-CALCUL ANNUALISATION FORFAIT'!$G$4,C26&lt;='2-CALCUL ANNUALISATION FORFAIT'!$H$4),VLOOKUP(B26,PARAMETRES!$AK$16:$AL$22,2,FALSE),0))))))))))))</f>
        <v>J2</v>
      </c>
      <c r="F26" s="183">
        <f>IF(AND(C26&gt;='2-CALCUL ANNUALISATION FORFAIT'!$G$4,C26&lt;='2-CALCUL ANNUALISATION FORFAIT'!$H$4),VLOOKUP(E26,'2-CALCUL ANNUALISATION FORFAIT'!$E$24:$K$37,7,FALSE),"NP")</f>
        <v>0.20833333333333331</v>
      </c>
      <c r="G26" s="188" t="str">
        <f t="shared" si="1"/>
        <v>jeudi</v>
      </c>
      <c r="H26" s="47">
        <f t="shared" si="13"/>
        <v>45694</v>
      </c>
      <c r="I26" s="232" cm="1">
        <f t="array" ref="I26">IFERROR(IF(OR(H26&lt;'2-CALCUL ANNUALISATION FORFAIT'!$G$4,H26&gt;'2-CALCUL ANNUALISATION FORFAIT'!$H$4),"NP",IF(H26=$AA$7,$Z$7,IF(G26="lundi",IF(INDEX('2-CALCUL ANNUALISATION FORFAIT'!$K$43:$K$52,MOD(I25,COUNTIF('2-CALCUL ANNUALISATION FORFAIT'!$K$43:$K$52,"&gt;0"))+1)&gt;0,MOD(I25,COUNTIF('2-CALCUL ANNUALISATION FORFAIT'!$K$43:$K$52,"&gt;0"))+1,1),I25))),$Z$7)</f>
        <v>2</v>
      </c>
      <c r="J26" s="233" t="str">
        <f>IF(I26="NP","NP",
IF(I26=1,IF(AND(H26&gt;='2-CALCUL ANNUALISATION FORFAIT'!$G$4,H26&lt;='2-CALCUL ANNUALISATION FORFAIT'!$H$4),VLOOKUP(G26,PARAMETRES!$A$16:$B$22,2,FALSE),0),
IF(I26=2,IF(AND(H26&gt;='2-CALCUL ANNUALISATION FORFAIT'!$G$4,H26&lt;='2-CALCUL ANNUALISATION FORFAIT'!$H$4),VLOOKUP(G26,PARAMETRES!$E$16:$F$22,2,FALSE),0),
IF(I26=3,IF(AND(H26&gt;='2-CALCUL ANNUALISATION FORFAIT'!$G$4,H26&lt;='2-CALCUL ANNUALISATION FORFAIT'!$H$4),VLOOKUP(G26,PARAMETRES!$I$16:$J$22,2,FALSE),0),
IF(I26=4,IF(AND(H26&gt;='2-CALCUL ANNUALISATION FORFAIT'!$G$4,H26&lt;='2-CALCUL ANNUALISATION FORFAIT'!$H$4),VLOOKUP(G26,PARAMETRES!$M$16:$N$22,2,FALSE),0),
IF(I26=5,IF(AND(H26&gt;='2-CALCUL ANNUALISATION FORFAIT'!$G$4,H26&lt;='2-CALCUL ANNUALISATION FORFAIT'!$H$4),VLOOKUP(G26,PARAMETRES!$Q$16:$R$22,2,FALSE),0),
IF(I26=6,IF(AND(H26&gt;='2-CALCUL ANNUALISATION FORFAIT'!$G$4,H26&lt;='2-CALCUL ANNUALISATION FORFAIT'!$H$4),VLOOKUP(G26,PARAMETRES!$U$16:$V$22,2,FALSE),0),
IF(I26=7,IF(AND(H26&gt;='2-CALCUL ANNUALISATION FORFAIT'!$G$4,H26&lt;='2-CALCUL ANNUALISATION FORFAIT'!$H$4),VLOOKUP(G26,PARAMETRES!$Y$16:$Z$22,2,FALSE),0),
IF(I26=8,IF(AND(H26&gt;='2-CALCUL ANNUALISATION FORFAIT'!$G$4,H26&lt;='2-CALCUL ANNUALISATION FORFAIT'!$H$4),VLOOKUP(G26,PARAMETRES!$AC$16:$AD$22,2,FALSE),0),
IF(I26=9,IF(AND(H26&gt;='2-CALCUL ANNUALISATION FORFAIT'!$G$4,H26&lt;='2-CALCUL ANNUALISATION FORFAIT'!$H$4),VLOOKUP(G26,PARAMETRES!$AG$16:$AH$22,2,FALSE),0),
IF(I26=10,IF(AND(H26&gt;='2-CALCUL ANNUALISATION FORFAIT'!$G$4,H26&lt;='2-CALCUL ANNUALISATION FORFAIT'!$H$4),VLOOKUP(G26,PARAMETRES!$AK$16:$AL$22,2,FALSE),0))))))))))))</f>
        <v>J2</v>
      </c>
      <c r="K26" s="183">
        <f>IF(AND(H26&gt;='2-CALCUL ANNUALISATION FORFAIT'!$G$4,H26&lt;='2-CALCUL ANNUALISATION FORFAIT'!$H$4),VLOOKUP(J26,'2-CALCUL ANNUALISATION FORFAIT'!$E$24:$K$37,7,FALSE),"NP")</f>
        <v>0.20833333333333331</v>
      </c>
      <c r="L26" s="188" t="str">
        <f t="shared" si="2"/>
        <v>jeudi</v>
      </c>
      <c r="M26" s="47">
        <f t="shared" si="14"/>
        <v>45722</v>
      </c>
      <c r="N26" s="232" cm="1">
        <f t="array" ref="N26">IFERROR(IF(OR(M26&lt;'2-CALCUL ANNUALISATION FORFAIT'!$G$4,M26&gt;'2-CALCUL ANNUALISATION FORFAIT'!$H$4),"NP",IF(M26=$AA$7,$Z$7,IF(L26="lundi",IF(INDEX('2-CALCUL ANNUALISATION FORFAIT'!$K$43:$K$52,MOD(N25,COUNTIF('2-CALCUL ANNUALISATION FORFAIT'!$K$43:$K$52,"&gt;0"))+1)&gt;0,MOD(N25,COUNTIF('2-CALCUL ANNUALISATION FORFAIT'!$K$43:$K$52,"&gt;0"))+1,1),N25))),$Z$7)</f>
        <v>2</v>
      </c>
      <c r="O26" s="233" t="str">
        <f>IF(N26="NP","NP",
IF(N26=1,IF(AND(M26&gt;='2-CALCUL ANNUALISATION FORFAIT'!$G$4,M26&lt;='2-CALCUL ANNUALISATION FORFAIT'!$H$4),VLOOKUP(L26,PARAMETRES!$A$16:$B$22,2,FALSE),0),
IF(N26=2,IF(AND(M26&gt;='2-CALCUL ANNUALISATION FORFAIT'!$G$4,M26&lt;='2-CALCUL ANNUALISATION FORFAIT'!$H$4),VLOOKUP(L26,PARAMETRES!$E$16:$F$22,2,FALSE),0),
IF(N26=3,IF(AND(M26&gt;='2-CALCUL ANNUALISATION FORFAIT'!$G$4,M26&lt;='2-CALCUL ANNUALISATION FORFAIT'!$H$4),VLOOKUP(L26,PARAMETRES!$I$16:$J$22,2,FALSE),0),
IF(N26=4,IF(AND(M26&gt;='2-CALCUL ANNUALISATION FORFAIT'!$G$4,M26&lt;='2-CALCUL ANNUALISATION FORFAIT'!$H$4),VLOOKUP(L26,PARAMETRES!$M$16:$N$22,2,FALSE),0),
IF(N26=5,IF(AND(M26&gt;='2-CALCUL ANNUALISATION FORFAIT'!$G$4,M26&lt;='2-CALCUL ANNUALISATION FORFAIT'!$H$4),VLOOKUP(L26,PARAMETRES!$Q$16:$R$22,2,FALSE),0),
IF(N26=6,IF(AND(M26&gt;='2-CALCUL ANNUALISATION FORFAIT'!$G$4,M26&lt;='2-CALCUL ANNUALISATION FORFAIT'!$H$4),VLOOKUP(L26,PARAMETRES!$U$16:$V$22,2,FALSE),0),
IF(N26=7,IF(AND(M26&gt;='2-CALCUL ANNUALISATION FORFAIT'!$G$4,M26&lt;='2-CALCUL ANNUALISATION FORFAIT'!$H$4),VLOOKUP(L26,PARAMETRES!$Y$16:$Z$22,2,FALSE),0),
IF(N26=8,IF(AND(M26&gt;='2-CALCUL ANNUALISATION FORFAIT'!$G$4,M26&lt;='2-CALCUL ANNUALISATION FORFAIT'!$H$4),VLOOKUP(L26,PARAMETRES!$AC$16:$AD$22,2,FALSE),0),
IF(N26=9,IF(AND(M26&gt;='2-CALCUL ANNUALISATION FORFAIT'!$G$4,M26&lt;='2-CALCUL ANNUALISATION FORFAIT'!$H$4),VLOOKUP(L26,PARAMETRES!$AG$16:$AH$22,2,FALSE),0),
IF(N26=10,IF(AND(M26&gt;='2-CALCUL ANNUALISATION FORFAIT'!$G$4,M26&lt;='2-CALCUL ANNUALISATION FORFAIT'!$H$4),VLOOKUP(L26,PARAMETRES!$AK$16:$AL$22,2,FALSE),0))))))))))))</f>
        <v>J2</v>
      </c>
      <c r="P26" s="195">
        <f>IF(AND(M26&gt;='2-CALCUL ANNUALISATION FORFAIT'!$G$4,M26&lt;='2-CALCUL ANNUALISATION FORFAIT'!$H$4),VLOOKUP(O26,'2-CALCUL ANNUALISATION FORFAIT'!$E$24:$K$37,7,FALSE),"NP")</f>
        <v>0.20833333333333331</v>
      </c>
      <c r="Q26" s="182" t="str">
        <f t="shared" si="3"/>
        <v>dimanche</v>
      </c>
      <c r="R26" s="47">
        <f t="shared" si="15"/>
        <v>45753</v>
      </c>
      <c r="S26" s="232" cm="1">
        <f t="array" ref="S26">IFERROR(IF(OR(R26&lt;'2-CALCUL ANNUALISATION FORFAIT'!$G$4,R26&gt;'2-CALCUL ANNUALISATION FORFAIT'!$H$4),"NP",IF(R26=$AA$7,$Z$7,IF(Q26="lundi",IF(INDEX('2-CALCUL ANNUALISATION FORFAIT'!$K$43:$K$52,MOD(S25,COUNTIF('2-CALCUL ANNUALISATION FORFAIT'!$K$43:$K$52,"&gt;0"))+1)&gt;0,MOD(S25,COUNTIF('2-CALCUL ANNUALISATION FORFAIT'!$K$43:$K$52,"&gt;0"))+1,1),S25))),$Z$7)</f>
        <v>2</v>
      </c>
      <c r="T26" s="233" t="str">
        <f>IF(S26="NP","NP",
IF(S26=1,IF(AND(R26&gt;='2-CALCUL ANNUALISATION FORFAIT'!$G$4,R26&lt;='2-CALCUL ANNUALISATION FORFAIT'!$H$4),VLOOKUP(Q26,PARAMETRES!$A$16:$B$22,2,FALSE),0),
IF(S26=2,IF(AND(R26&gt;='2-CALCUL ANNUALISATION FORFAIT'!$G$4,R26&lt;='2-CALCUL ANNUALISATION FORFAIT'!$H$4),VLOOKUP(Q26,PARAMETRES!$E$16:$F$22,2,FALSE),0),
IF(S26=3,IF(AND(R26&gt;='2-CALCUL ANNUALISATION FORFAIT'!$G$4,R26&lt;='2-CALCUL ANNUALISATION FORFAIT'!$H$4),VLOOKUP(Q26,PARAMETRES!$I$16:$J$22,2,FALSE),0),
IF(S26=4,IF(AND(R26&gt;='2-CALCUL ANNUALISATION FORFAIT'!$G$4,R26&lt;='2-CALCUL ANNUALISATION FORFAIT'!$H$4),VLOOKUP(Q26,PARAMETRES!$M$16:$N$22,2,FALSE),0),
IF(S26=5,IF(AND(R26&gt;='2-CALCUL ANNUALISATION FORFAIT'!$G$4,R26&lt;='2-CALCUL ANNUALISATION FORFAIT'!$H$4),VLOOKUP(Q26,PARAMETRES!$Q$16:$R$22,2,FALSE),0),
IF(S26=6,IF(AND(R26&gt;='2-CALCUL ANNUALISATION FORFAIT'!$G$4,R26&lt;='2-CALCUL ANNUALISATION FORFAIT'!$H$4),VLOOKUP(Q26,PARAMETRES!$U$16:$V$22,2,FALSE),0),
IF(S26=7,IF(AND(R26&gt;='2-CALCUL ANNUALISATION FORFAIT'!$G$4,R26&lt;='2-CALCUL ANNUALISATION FORFAIT'!$H$4),VLOOKUP(Q26,PARAMETRES!$Y$16:$Z$22,2,FALSE),0),
IF(S26=8,IF(AND(R26&gt;='2-CALCUL ANNUALISATION FORFAIT'!$G$4,R26&lt;='2-CALCUL ANNUALISATION FORFAIT'!$H$4),VLOOKUP(Q26,PARAMETRES!$AC$16:$AD$22,2,FALSE),0),
IF(S26=9,IF(AND(R26&gt;='2-CALCUL ANNUALISATION FORFAIT'!$G$4,R26&lt;='2-CALCUL ANNUALISATION FORFAIT'!$H$4),VLOOKUP(Q26,PARAMETRES!$AG$16:$AH$22,2,FALSE),0),
IF(S26=10,IF(AND(R26&gt;='2-CALCUL ANNUALISATION FORFAIT'!$G$4,R26&lt;='2-CALCUL ANNUALISATION FORFAIT'!$H$4),VLOOKUP(Q26,PARAMETRES!$AK$16:$AL$22,2,FALSE),0))))))))))))</f>
        <v>RH</v>
      </c>
      <c r="U26" s="195">
        <f>IF(AND(R26&gt;='2-CALCUL ANNUALISATION FORFAIT'!$G$4,R26&lt;='2-CALCUL ANNUALISATION FORFAIT'!$H$4),VLOOKUP(T26,'2-CALCUL ANNUALISATION FORFAIT'!$E$24:$K$37,7,FALSE),"NP")</f>
        <v>0</v>
      </c>
      <c r="V26" s="199" t="str">
        <f t="shared" si="4"/>
        <v>mardi</v>
      </c>
      <c r="W26" s="181">
        <f t="shared" si="16"/>
        <v>45783</v>
      </c>
      <c r="X26" s="232" cm="1">
        <f t="array" ref="X26">IFERROR(IF(OR(W26&lt;'2-CALCUL ANNUALISATION FORFAIT'!$G$4,W26&gt;'2-CALCUL ANNUALISATION FORFAIT'!$H$4),"NP",IF(W26=$AA$7,$Z$7,IF(V26="lundi",IF(INDEX('2-CALCUL ANNUALISATION FORFAIT'!$K$43:$K$52,MOD(X25,COUNTIF('2-CALCUL ANNUALISATION FORFAIT'!$K$43:$K$52,"&gt;0"))+1)&gt;0,MOD(X25,COUNTIF('2-CALCUL ANNUALISATION FORFAIT'!$K$43:$K$52,"&gt;0"))+1,1),X25))),$Z$7)</f>
        <v>1</v>
      </c>
      <c r="Y26" s="233" t="str">
        <f>IF(X26="NP","NP",
IF(X26=1,IF(AND(W26&gt;='2-CALCUL ANNUALISATION FORFAIT'!$G$4,W26&lt;='2-CALCUL ANNUALISATION FORFAIT'!$H$4),VLOOKUP(V26,PARAMETRES!$A$16:$B$22,2,FALSE),0),
IF(X26=2,IF(AND(W26&gt;='2-CALCUL ANNUALISATION FORFAIT'!$G$4,W26&lt;='2-CALCUL ANNUALISATION FORFAIT'!$H$4),VLOOKUP(V26,PARAMETRES!$E$16:$F$22,2,FALSE),0),
IF(X26=3,IF(AND(W26&gt;='2-CALCUL ANNUALISATION FORFAIT'!$G$4,W26&lt;='2-CALCUL ANNUALISATION FORFAIT'!$H$4),VLOOKUP(V26,PARAMETRES!$I$16:$J$22,2,FALSE),0),
IF(X26=4,IF(AND(W26&gt;='2-CALCUL ANNUALISATION FORFAIT'!$G$4,W26&lt;='2-CALCUL ANNUALISATION FORFAIT'!$H$4),VLOOKUP(V26,PARAMETRES!$M$16:$N$22,2,FALSE),0),
IF(X26=5,IF(AND(W26&gt;='2-CALCUL ANNUALISATION FORFAIT'!$G$4,W26&lt;='2-CALCUL ANNUALISATION FORFAIT'!$H$4),VLOOKUP(V26,PARAMETRES!$Q$16:$R$22,2,FALSE),0),
IF(X26=6,IF(AND(W26&gt;='2-CALCUL ANNUALISATION FORFAIT'!$G$4,W26&lt;='2-CALCUL ANNUALISATION FORFAIT'!$H$4),VLOOKUP(V26,PARAMETRES!$U$16:$V$22,2,FALSE),0),
IF(X26=7,IF(AND(W26&gt;='2-CALCUL ANNUALISATION FORFAIT'!$G$4,W26&lt;='2-CALCUL ANNUALISATION FORFAIT'!$H$4),VLOOKUP(V26,PARAMETRES!$Y$16:$Z$22,2,FALSE),0),
IF(X26=8,IF(AND(W26&gt;='2-CALCUL ANNUALISATION FORFAIT'!$G$4,W26&lt;='2-CALCUL ANNUALISATION FORFAIT'!$H$4),VLOOKUP(V26,PARAMETRES!$AC$16:$AD$22,2,FALSE),0),
IF(X26=9,IF(AND(W26&gt;='2-CALCUL ANNUALISATION FORFAIT'!$G$4,W26&lt;='2-CALCUL ANNUALISATION FORFAIT'!$H$4),VLOOKUP(V26,PARAMETRES!$AG$16:$AH$22,2,FALSE),0),
IF(X26=10,IF(AND(W26&gt;='2-CALCUL ANNUALISATION FORFAIT'!$G$4,W26&lt;='2-CALCUL ANNUALISATION FORFAIT'!$H$4),VLOOKUP(V26,PARAMETRES!$AK$16:$AL$22,2,FALSE),0))))))))))))</f>
        <v>J</v>
      </c>
      <c r="Z26" s="195">
        <f>IF(AND(W26&gt;='2-CALCUL ANNUALISATION FORFAIT'!$G$4,W26&lt;='2-CALCUL ANNUALISATION FORFAIT'!$H$4),VLOOKUP(Y26,'2-CALCUL ANNUALISATION FORFAIT'!$E$24:$K$37,7,FALSE),"NP")</f>
        <v>0.37500000000000006</v>
      </c>
      <c r="AA26" s="199" t="str">
        <f t="shared" si="5"/>
        <v>vendredi</v>
      </c>
      <c r="AB26" s="47">
        <f t="shared" si="17"/>
        <v>45814</v>
      </c>
      <c r="AC26" s="232" cm="1">
        <f t="array" ref="AC26">IFERROR(IF(OR(AB26&lt;'2-CALCUL ANNUALISATION FORFAIT'!$G$4,AB26&gt;'2-CALCUL ANNUALISATION FORFAIT'!$H$4),"NP",IF(AB26=$AA$7,$Z$7,IF(AA26="lundi",IF(INDEX('2-CALCUL ANNUALISATION FORFAIT'!$K$43:$K$52,MOD(AC25,COUNTIF('2-CALCUL ANNUALISATION FORFAIT'!$K$43:$K$52,"&gt;0"))+1)&gt;0,MOD(AC25,COUNTIF('2-CALCUL ANNUALISATION FORFAIT'!$K$43:$K$52,"&gt;0"))+1,1),AC25))),$Z$7)</f>
        <v>1</v>
      </c>
      <c r="AD26" s="233" t="str">
        <f>IF(AC26="NP","NP",
IF(AC26=1,IF(AND(AB26&gt;='2-CALCUL ANNUALISATION FORFAIT'!$G$4,AB26&lt;='2-CALCUL ANNUALISATION FORFAIT'!$H$4),VLOOKUP(AA26,PARAMETRES!$A$16:$B$22,2,FALSE),0),
IF(AC26=2,IF(AND(AB26&gt;='2-CALCUL ANNUALISATION FORFAIT'!$G$4,AB26&lt;='2-CALCUL ANNUALISATION FORFAIT'!$H$4),VLOOKUP(AA26,PARAMETRES!$E$16:$F$22,2,FALSE),0),
IF(AC26=3,IF(AND(AB26&gt;='2-CALCUL ANNUALISATION FORFAIT'!$G$4,AB26&lt;='2-CALCUL ANNUALISATION FORFAIT'!$H$4),VLOOKUP(AA26,PARAMETRES!$I$16:$J$22,2,FALSE),0),
IF(AC26=4,IF(AND(AB26&gt;='2-CALCUL ANNUALISATION FORFAIT'!$G$4,AB26&lt;='2-CALCUL ANNUALISATION FORFAIT'!$H$4),VLOOKUP(AA26,PARAMETRES!$M$16:$N$22,2,FALSE),0),
IF(AC26=5,IF(AND(AB26&gt;='2-CALCUL ANNUALISATION FORFAIT'!$G$4,AB26&lt;='2-CALCUL ANNUALISATION FORFAIT'!$H$4),VLOOKUP(AA26,PARAMETRES!$Q$16:$R$22,2,FALSE),0),
IF(AC26=6,IF(AND(AB26&gt;='2-CALCUL ANNUALISATION FORFAIT'!$G$4,AB26&lt;='2-CALCUL ANNUALISATION FORFAIT'!$H$4),VLOOKUP(AA26,PARAMETRES!$U$16:$V$22,2,FALSE),0),
IF(AC26=7,IF(AND(AB26&gt;='2-CALCUL ANNUALISATION FORFAIT'!$G$4,AB26&lt;='2-CALCUL ANNUALISATION FORFAIT'!$H$4),VLOOKUP(AA26,PARAMETRES!$Y$16:$Z$22,2,FALSE),0),
IF(AC26=8,IF(AND(AB26&gt;='2-CALCUL ANNUALISATION FORFAIT'!$G$4,AB26&lt;='2-CALCUL ANNUALISATION FORFAIT'!$H$4),VLOOKUP(AA26,PARAMETRES!$AC$16:$AD$22,2,FALSE),0),
IF(AC26=9,IF(AND(AB26&gt;='2-CALCUL ANNUALISATION FORFAIT'!$G$4,AB26&lt;='2-CALCUL ANNUALISATION FORFAIT'!$H$4),VLOOKUP(AA26,PARAMETRES!$AG$16:$AH$22,2,FALSE),0),
IF(AC26=10,IF(AND(AB26&gt;='2-CALCUL ANNUALISATION FORFAIT'!$G$4,AB26&lt;='2-CALCUL ANNUALISATION FORFAIT'!$H$4),VLOOKUP(AA26,PARAMETRES!$AK$16:$AL$22,2,FALSE),0))))))))))))</f>
        <v>J</v>
      </c>
      <c r="AE26" s="195">
        <f>IF(AND(AB26&gt;='2-CALCUL ANNUALISATION FORFAIT'!$G$4,AB26&lt;='2-CALCUL ANNUALISATION FORFAIT'!$H$4),VLOOKUP(AD26,'2-CALCUL ANNUALISATION FORFAIT'!$E$24:$K$37,7,FALSE),"NP")</f>
        <v>0.37500000000000006</v>
      </c>
      <c r="AF26" s="201" t="str">
        <f t="shared" si="6"/>
        <v>dimanche</v>
      </c>
      <c r="AG26" s="47">
        <f t="shared" si="18"/>
        <v>45844</v>
      </c>
      <c r="AH26" s="232" cm="1">
        <f t="array" ref="AH26">IFERROR(IF(OR(AG26&lt;'2-CALCUL ANNUALISATION FORFAIT'!$G$4,AG26&gt;'2-CALCUL ANNUALISATION FORFAIT'!$H$4),"NP",IF(AG26=$AA$7,$Z$7,IF(AF26="lundi",IF(INDEX('2-CALCUL ANNUALISATION FORFAIT'!$K$43:$K$52,MOD(AH25,COUNTIF('2-CALCUL ANNUALISATION FORFAIT'!$K$43:$K$52,"&gt;0"))+1)&gt;0,MOD(AH25,COUNTIF('2-CALCUL ANNUALISATION FORFAIT'!$K$43:$K$52,"&gt;0"))+1,1),AH25))),$Z$7)</f>
        <v>1</v>
      </c>
      <c r="AI26" s="233" t="str">
        <f>IF(AH26="NP","NP",
IF(AH26=1,IF(AND(AG26&gt;='2-CALCUL ANNUALISATION FORFAIT'!$G$4,AG26&lt;='2-CALCUL ANNUALISATION FORFAIT'!$H$4),VLOOKUP(AF26,PARAMETRES!$A$16:$B$22,2,FALSE),0),
IF(AH26=2,IF(AND(AG26&gt;='2-CALCUL ANNUALISATION FORFAIT'!$G$4,AG26&lt;='2-CALCUL ANNUALISATION FORFAIT'!$H$4),VLOOKUP(AF26,PARAMETRES!$E$16:$F$22,2,FALSE),0),
IF(AH26=3,IF(AND(AG26&gt;='2-CALCUL ANNUALISATION FORFAIT'!$G$4,AG26&lt;='2-CALCUL ANNUALISATION FORFAIT'!$H$4),VLOOKUP(AF26,PARAMETRES!$I$16:$J$22,2,FALSE),0),
IF(AH26=4,IF(AND(AG26&gt;='2-CALCUL ANNUALISATION FORFAIT'!$G$4,AG26&lt;='2-CALCUL ANNUALISATION FORFAIT'!$H$4),VLOOKUP(AF26,PARAMETRES!$M$16:$N$22,2,FALSE),0),
IF(AH26=5,IF(AND(AG26&gt;='2-CALCUL ANNUALISATION FORFAIT'!$G$4,AG26&lt;='2-CALCUL ANNUALISATION FORFAIT'!$H$4),VLOOKUP(AF26,PARAMETRES!$Q$16:$R$22,2,FALSE),0),
IF(AH26=6,IF(AND(AG26&gt;='2-CALCUL ANNUALISATION FORFAIT'!$G$4,AG26&lt;='2-CALCUL ANNUALISATION FORFAIT'!$H$4),VLOOKUP(AF26,PARAMETRES!$U$16:$V$22,2,FALSE),0),
IF(AH26=7,IF(AND(AG26&gt;='2-CALCUL ANNUALISATION FORFAIT'!$G$4,AG26&lt;='2-CALCUL ANNUALISATION FORFAIT'!$H$4),VLOOKUP(AF26,PARAMETRES!$Y$16:$Z$22,2,FALSE),0),
IF(AH26=8,IF(AND(AG26&gt;='2-CALCUL ANNUALISATION FORFAIT'!$G$4,AG26&lt;='2-CALCUL ANNUALISATION FORFAIT'!$H$4),VLOOKUP(AF26,PARAMETRES!$AC$16:$AD$22,2,FALSE),0),
IF(AH26=9,IF(AND(AG26&gt;='2-CALCUL ANNUALISATION FORFAIT'!$G$4,AG26&lt;='2-CALCUL ANNUALISATION FORFAIT'!$H$4),VLOOKUP(AF26,PARAMETRES!$AG$16:$AH$22,2,FALSE),0),
IF(AH26=10,IF(AND(AG26&gt;='2-CALCUL ANNUALISATION FORFAIT'!$G$4,AG26&lt;='2-CALCUL ANNUALISATION FORFAIT'!$H$4),VLOOKUP(AF26,PARAMETRES!$AK$16:$AL$22,2,FALSE),0))))))))))))</f>
        <v>RH</v>
      </c>
      <c r="AJ26" s="195">
        <f>IF(AND(AG26&gt;='2-CALCUL ANNUALISATION FORFAIT'!$G$4,AG26&lt;='2-CALCUL ANNUALISATION FORFAIT'!$H$4),VLOOKUP(AI26,'2-CALCUL ANNUALISATION FORFAIT'!$E$24:$K$37,7,FALSE),"NP")</f>
        <v>0</v>
      </c>
      <c r="AK26" s="182" t="str">
        <f t="shared" si="7"/>
        <v>mercredi</v>
      </c>
      <c r="AL26" s="47">
        <f t="shared" si="19"/>
        <v>45875</v>
      </c>
      <c r="AM26" s="232" cm="1">
        <f t="array" ref="AM26">IFERROR(IF(OR(AL26&lt;'2-CALCUL ANNUALISATION FORFAIT'!$G$4,AL26&gt;'2-CALCUL ANNUALISATION FORFAIT'!$H$4),"NP",IF(AL26=$AA$7,$Z$7,IF(AK26="lundi",IF(INDEX('2-CALCUL ANNUALISATION FORFAIT'!$K$43:$K$52,MOD(AM25,COUNTIF('2-CALCUL ANNUALISATION FORFAIT'!$K$43:$K$52,"&gt;0"))+1)&gt;0,MOD(AM25,COUNTIF('2-CALCUL ANNUALISATION FORFAIT'!$K$43:$K$52,"&gt;0"))+1,1),AM25))),$Z$7)</f>
        <v>2</v>
      </c>
      <c r="AN26" s="233" t="str">
        <f>IF(AM26="NP","NP",
IF(AM26=1,IF(AND(AL26&gt;='2-CALCUL ANNUALISATION FORFAIT'!$G$4,AL26&lt;='2-CALCUL ANNUALISATION FORFAIT'!$H$4),VLOOKUP(AK26,PARAMETRES!$A$16:$B$22,2,FALSE),0),
IF(AM26=2,IF(AND(AL26&gt;='2-CALCUL ANNUALISATION FORFAIT'!$G$4,AL26&lt;='2-CALCUL ANNUALISATION FORFAIT'!$H$4),VLOOKUP(AK26,PARAMETRES!$E$16:$F$22,2,FALSE),0),
IF(AM26=3,IF(AND(AL26&gt;='2-CALCUL ANNUALISATION FORFAIT'!$G$4,AL26&lt;='2-CALCUL ANNUALISATION FORFAIT'!$H$4),VLOOKUP(AK26,PARAMETRES!$I$16:$J$22,2,FALSE),0),
IF(AM26=4,IF(AND(AL26&gt;='2-CALCUL ANNUALISATION FORFAIT'!$G$4,AL26&lt;='2-CALCUL ANNUALISATION FORFAIT'!$H$4),VLOOKUP(AK26,PARAMETRES!$M$16:$N$22,2,FALSE),0),
IF(AM26=5,IF(AND(AL26&gt;='2-CALCUL ANNUALISATION FORFAIT'!$G$4,AL26&lt;='2-CALCUL ANNUALISATION FORFAIT'!$H$4),VLOOKUP(AK26,PARAMETRES!$Q$16:$R$22,2,FALSE),0),
IF(AM26=6,IF(AND(AL26&gt;='2-CALCUL ANNUALISATION FORFAIT'!$G$4,AL26&lt;='2-CALCUL ANNUALISATION FORFAIT'!$H$4),VLOOKUP(AK26,PARAMETRES!$U$16:$V$22,2,FALSE),0),
IF(AM26=7,IF(AND(AL26&gt;='2-CALCUL ANNUALISATION FORFAIT'!$G$4,AL26&lt;='2-CALCUL ANNUALISATION FORFAIT'!$H$4),VLOOKUP(AK26,PARAMETRES!$Y$16:$Z$22,2,FALSE),0),
IF(AM26=8,IF(AND(AL26&gt;='2-CALCUL ANNUALISATION FORFAIT'!$G$4,AL26&lt;='2-CALCUL ANNUALISATION FORFAIT'!$H$4),VLOOKUP(AK26,PARAMETRES!$AC$16:$AD$22,2,FALSE),0),
IF(AM26=9,IF(AND(AL26&gt;='2-CALCUL ANNUALISATION FORFAIT'!$G$4,AL26&lt;='2-CALCUL ANNUALISATION FORFAIT'!$H$4),VLOOKUP(AK26,PARAMETRES!$AG$16:$AH$22,2,FALSE),0),
IF(AM26=10,IF(AND(AL26&gt;='2-CALCUL ANNUALISATION FORFAIT'!$G$4,AL26&lt;='2-CALCUL ANNUALISATION FORFAIT'!$H$4),VLOOKUP(AK26,PARAMETRES!$AK$16:$AL$22,2,FALSE),0))))))))))))</f>
        <v>J2</v>
      </c>
      <c r="AO26" s="195">
        <f>IF(AND(AL26&gt;='2-CALCUL ANNUALISATION FORFAIT'!$G$4,AL26&lt;='2-CALCUL ANNUALISATION FORFAIT'!$H$4),VLOOKUP(AN26,'2-CALCUL ANNUALISATION FORFAIT'!$E$24:$K$37,7,FALSE),"NP")</f>
        <v>0.20833333333333331</v>
      </c>
      <c r="AP26" s="182" t="str">
        <f t="shared" si="8"/>
        <v>samedi</v>
      </c>
      <c r="AQ26" s="47">
        <f t="shared" si="20"/>
        <v>45906</v>
      </c>
      <c r="AR26" s="232" cm="1">
        <f t="array" ref="AR26">IFERROR(IF(OR(AQ26&lt;'2-CALCUL ANNUALISATION FORFAIT'!$G$4,AQ26&gt;'2-CALCUL ANNUALISATION FORFAIT'!$H$4),"NP",IF(AQ26=$AA$7,$Z$7,IF(AP26="lundi",IF(INDEX('2-CALCUL ANNUALISATION FORFAIT'!$K$43:$K$52,MOD(AR25,COUNTIF('2-CALCUL ANNUALISATION FORFAIT'!$K$43:$K$52,"&gt;0"))+1)&gt;0,MOD(AR25,COUNTIF('2-CALCUL ANNUALISATION FORFAIT'!$K$43:$K$52,"&gt;0"))+1,1),AR25))),$Z$7)</f>
        <v>2</v>
      </c>
      <c r="AS26" s="233" t="str">
        <f>IF(AR26="NP","NP",
IF(AR26=1,IF(AND(AQ26&gt;='2-CALCUL ANNUALISATION FORFAIT'!$G$4,AQ26&lt;='2-CALCUL ANNUALISATION FORFAIT'!$H$4),VLOOKUP(AP26,PARAMETRES!$A$16:$B$22,2,FALSE),0),
IF(AR26=2,IF(AND(AQ26&gt;='2-CALCUL ANNUALISATION FORFAIT'!$G$4,AQ26&lt;='2-CALCUL ANNUALISATION FORFAIT'!$H$4),VLOOKUP(AP26,PARAMETRES!$E$16:$F$22,2,FALSE),0),
IF(AR26=3,IF(AND(AQ26&gt;='2-CALCUL ANNUALISATION FORFAIT'!$G$4,AQ26&lt;='2-CALCUL ANNUALISATION FORFAIT'!$H$4),VLOOKUP(AP26,PARAMETRES!$I$16:$J$22,2,FALSE),0),
IF(AR26=4,IF(AND(AQ26&gt;='2-CALCUL ANNUALISATION FORFAIT'!$G$4,AQ26&lt;='2-CALCUL ANNUALISATION FORFAIT'!$H$4),VLOOKUP(AP26,PARAMETRES!$M$16:$N$22,2,FALSE),0),
IF(AR26=5,IF(AND(AQ26&gt;='2-CALCUL ANNUALISATION FORFAIT'!$G$4,AQ26&lt;='2-CALCUL ANNUALISATION FORFAIT'!$H$4),VLOOKUP(AP26,PARAMETRES!$Q$16:$R$22,2,FALSE),0),
IF(AR26=6,IF(AND(AQ26&gt;='2-CALCUL ANNUALISATION FORFAIT'!$G$4,AQ26&lt;='2-CALCUL ANNUALISATION FORFAIT'!$H$4),VLOOKUP(AP26,PARAMETRES!$U$16:$V$22,2,FALSE),0),
IF(AR26=7,IF(AND(AQ26&gt;='2-CALCUL ANNUALISATION FORFAIT'!$G$4,AQ26&lt;='2-CALCUL ANNUALISATION FORFAIT'!$H$4),VLOOKUP(AP26,PARAMETRES!$Y$16:$Z$22,2,FALSE),0),
IF(AR26=8,IF(AND(AQ26&gt;='2-CALCUL ANNUALISATION FORFAIT'!$G$4,AQ26&lt;='2-CALCUL ANNUALISATION FORFAIT'!$H$4),VLOOKUP(AP26,PARAMETRES!$AC$16:$AD$22,2,FALSE),0),
IF(AR26=9,IF(AND(AQ26&gt;='2-CALCUL ANNUALISATION FORFAIT'!$G$4,AQ26&lt;='2-CALCUL ANNUALISATION FORFAIT'!$H$4),VLOOKUP(AP26,PARAMETRES!$AG$16:$AH$22,2,FALSE),0),
IF(AR26=10,IF(AND(AQ26&gt;='2-CALCUL ANNUALISATION FORFAIT'!$G$4,AQ26&lt;='2-CALCUL ANNUALISATION FORFAIT'!$H$4),VLOOKUP(AP26,PARAMETRES!$AK$16:$AL$22,2,FALSE),0))))))))))))</f>
        <v>RH</v>
      </c>
      <c r="AT26" s="195">
        <f>IF(AND(AQ26&gt;='2-CALCUL ANNUALISATION FORFAIT'!$G$4,AQ26&lt;='2-CALCUL ANNUALISATION FORFAIT'!$H$4),VLOOKUP(AS26,'2-CALCUL ANNUALISATION FORFAIT'!$E$24:$K$37,7,FALSE),"NP")</f>
        <v>0</v>
      </c>
      <c r="AU26" s="182" t="str">
        <f t="shared" si="9"/>
        <v>lundi</v>
      </c>
      <c r="AV26" s="180">
        <f t="shared" si="21"/>
        <v>45936</v>
      </c>
      <c r="AW26" s="232" cm="1">
        <f t="array" ref="AW26">IFERROR(IF(OR(AV26&lt;'2-CALCUL ANNUALISATION FORFAIT'!$G$4,AV26&gt;'2-CALCUL ANNUALISATION FORFAIT'!$H$4),"NP",IF(AV26=$AA$7,$Z$7,IF(AU26="lundi",IF(INDEX('2-CALCUL ANNUALISATION FORFAIT'!$K$43:$K$52,MOD(AW25,COUNTIF('2-CALCUL ANNUALISATION FORFAIT'!$K$43:$K$52,"&gt;0"))+1)&gt;0,MOD(AW25,COUNTIF('2-CALCUL ANNUALISATION FORFAIT'!$K$43:$K$52,"&gt;0"))+1,1),AW25))),$Z$7)</f>
        <v>1</v>
      </c>
      <c r="AX26" s="233" t="str">
        <f>IF(AW26="NP","NP",
IF(AW26=1,IF(AND(AV26&gt;='2-CALCUL ANNUALISATION FORFAIT'!$G$4,AV26&lt;='2-CALCUL ANNUALISATION FORFAIT'!$H$4),VLOOKUP(AU26,PARAMETRES!$A$16:$B$22,2,FALSE),0),
IF(AW26=2,IF(AND(AV26&gt;='2-CALCUL ANNUALISATION FORFAIT'!$G$4,AV26&lt;='2-CALCUL ANNUALISATION FORFAIT'!$H$4),VLOOKUP(AU26,PARAMETRES!$E$16:$F$22,2,FALSE),0),
IF(AW26=3,IF(AND(AV26&gt;='2-CALCUL ANNUALISATION FORFAIT'!$G$4,AV26&lt;='2-CALCUL ANNUALISATION FORFAIT'!$H$4),VLOOKUP(AU26,PARAMETRES!$I$16:$J$22,2,FALSE),0),
IF(AW26=4,IF(AND(AV26&gt;='2-CALCUL ANNUALISATION FORFAIT'!$G$4,AV26&lt;='2-CALCUL ANNUALISATION FORFAIT'!$H$4),VLOOKUP(AU26,PARAMETRES!$M$16:$N$22,2,FALSE),0),
IF(AW26=5,IF(AND(AV26&gt;='2-CALCUL ANNUALISATION FORFAIT'!$G$4,AV26&lt;='2-CALCUL ANNUALISATION FORFAIT'!$H$4),VLOOKUP(AU26,PARAMETRES!$Q$16:$R$22,2,FALSE),0),
IF(AW26=6,IF(AND(AV26&gt;='2-CALCUL ANNUALISATION FORFAIT'!$G$4,AV26&lt;='2-CALCUL ANNUALISATION FORFAIT'!$H$4),VLOOKUP(AU26,PARAMETRES!$U$16:$V$22,2,FALSE),0),
IF(AW26=7,IF(AND(AV26&gt;='2-CALCUL ANNUALISATION FORFAIT'!$G$4,AV26&lt;='2-CALCUL ANNUALISATION FORFAIT'!$H$4),VLOOKUP(AU26,PARAMETRES!$Y$16:$Z$22,2,FALSE),0),
IF(AW26=8,IF(AND(AV26&gt;='2-CALCUL ANNUALISATION FORFAIT'!$G$4,AV26&lt;='2-CALCUL ANNUALISATION FORFAIT'!$H$4),VLOOKUP(AU26,PARAMETRES!$AC$16:$AD$22,2,FALSE),0),
IF(AW26=9,IF(AND(AV26&gt;='2-CALCUL ANNUALISATION FORFAIT'!$G$4,AV26&lt;='2-CALCUL ANNUALISATION FORFAIT'!$H$4),VLOOKUP(AU26,PARAMETRES!$AG$16:$AH$22,2,FALSE),0),
IF(AW26=10,IF(AND(AV26&gt;='2-CALCUL ANNUALISATION FORFAIT'!$G$4,AV26&lt;='2-CALCUL ANNUALISATION FORFAIT'!$H$4),VLOOKUP(AU26,PARAMETRES!$AK$16:$AL$22,2,FALSE),0))))))))))))</f>
        <v>J</v>
      </c>
      <c r="AY26" s="195">
        <f>IF(AND(AV26&gt;='2-CALCUL ANNUALISATION FORFAIT'!$G$4,AV26&lt;='2-CALCUL ANNUALISATION FORFAIT'!$H$4),VLOOKUP(AX26,'2-CALCUL ANNUALISATION FORFAIT'!$E$24:$K$37,7,FALSE),"NP")</f>
        <v>0.37500000000000006</v>
      </c>
      <c r="AZ26" s="182" t="str">
        <f t="shared" si="10"/>
        <v>jeudi</v>
      </c>
      <c r="BA26" s="47">
        <f t="shared" si="22"/>
        <v>45967</v>
      </c>
      <c r="BB26" s="232" cm="1">
        <f t="array" ref="BB26">IFERROR(IF(OR(BA26&lt;'2-CALCUL ANNUALISATION FORFAIT'!$G$4,BA26&gt;'2-CALCUL ANNUALISATION FORFAIT'!$H$4),"NP",IF(BA26=$AA$7,$Z$7,IF(AZ26="lundi",IF(INDEX('2-CALCUL ANNUALISATION FORFAIT'!$K$43:$K$52,MOD(BB25,COUNTIF('2-CALCUL ANNUALISATION FORFAIT'!$K$43:$K$52,"&gt;0"))+1)&gt;0,MOD(BB25,COUNTIF('2-CALCUL ANNUALISATION FORFAIT'!$K$43:$K$52,"&gt;0"))+1,1),BB25))),$Z$7)</f>
        <v>1</v>
      </c>
      <c r="BC26" s="233" t="str">
        <f>IF(BB26="NP","NP",
IF(BB26=1,IF(AND(BA26&gt;='2-CALCUL ANNUALISATION FORFAIT'!$G$4,BA26&lt;='2-CALCUL ANNUALISATION FORFAIT'!$H$4),VLOOKUP(AZ26,PARAMETRES!$A$16:$B$22,2,FALSE),0),
IF(BB26=2,IF(AND(BA26&gt;='2-CALCUL ANNUALISATION FORFAIT'!$G$4,BA26&lt;='2-CALCUL ANNUALISATION FORFAIT'!$H$4),VLOOKUP(AZ26,PARAMETRES!$E$16:$F$22,2,FALSE),0),
IF(BB26=3,IF(AND(BA26&gt;='2-CALCUL ANNUALISATION FORFAIT'!$G$4,BA26&lt;='2-CALCUL ANNUALISATION FORFAIT'!$H$4),VLOOKUP(AZ26,PARAMETRES!$I$16:$J$22,2,FALSE),0),
IF(BB26=4,IF(AND(BA26&gt;='2-CALCUL ANNUALISATION FORFAIT'!$G$4,BA26&lt;='2-CALCUL ANNUALISATION FORFAIT'!$H$4),VLOOKUP(AZ26,PARAMETRES!$M$16:$N$22,2,FALSE),0),
IF(BB26=5,IF(AND(BA26&gt;='2-CALCUL ANNUALISATION FORFAIT'!$G$4,BA26&lt;='2-CALCUL ANNUALISATION FORFAIT'!$H$4),VLOOKUP(AZ26,PARAMETRES!$Q$16:$R$22,2,FALSE),0),
IF(BB26=6,IF(AND(BA26&gt;='2-CALCUL ANNUALISATION FORFAIT'!$G$4,BA26&lt;='2-CALCUL ANNUALISATION FORFAIT'!$H$4),VLOOKUP(AZ26,PARAMETRES!$U$16:$V$22,2,FALSE),0),
IF(BB26=7,IF(AND(BA26&gt;='2-CALCUL ANNUALISATION FORFAIT'!$G$4,BA26&lt;='2-CALCUL ANNUALISATION FORFAIT'!$H$4),VLOOKUP(AZ26,PARAMETRES!$Y$16:$Z$22,2,FALSE),0),
IF(BB26=8,IF(AND(BA26&gt;='2-CALCUL ANNUALISATION FORFAIT'!$G$4,BA26&lt;='2-CALCUL ANNUALISATION FORFAIT'!$H$4),VLOOKUP(AZ26,PARAMETRES!$AC$16:$AD$22,2,FALSE),0),
IF(BB26=9,IF(AND(BA26&gt;='2-CALCUL ANNUALISATION FORFAIT'!$G$4,BA26&lt;='2-CALCUL ANNUALISATION FORFAIT'!$H$4),VLOOKUP(AZ26,PARAMETRES!$AG$16:$AH$22,2,FALSE),0),
IF(BB26=10,IF(AND(BA26&gt;='2-CALCUL ANNUALISATION FORFAIT'!$G$4,BA26&lt;='2-CALCUL ANNUALISATION FORFAIT'!$H$4),VLOOKUP(AZ26,PARAMETRES!$AK$16:$AL$22,2,FALSE),0))))))))))))</f>
        <v>J</v>
      </c>
      <c r="BD26" s="195">
        <f>IF(AND(BA26&gt;='2-CALCUL ANNUALISATION FORFAIT'!$G$4,BA26&lt;='2-CALCUL ANNUALISATION FORFAIT'!$H$4),VLOOKUP(BC26,'2-CALCUL ANNUALISATION FORFAIT'!$E$24:$K$37,7,FALSE),"NP")</f>
        <v>0.37500000000000006</v>
      </c>
      <c r="BE26" s="182" t="str">
        <f t="shared" si="11"/>
        <v>samedi</v>
      </c>
      <c r="BF26" s="47">
        <f t="shared" si="23"/>
        <v>45997</v>
      </c>
      <c r="BG26" s="232" cm="1">
        <f t="array" ref="BG26">IFERROR(IF(OR(BF26&lt;'2-CALCUL ANNUALISATION FORFAIT'!$G$4,BF26&gt;'2-CALCUL ANNUALISATION FORFAIT'!$H$4),"NP",IF(BF26=$AA$7,$Z$7,IF(BE26="lundi",IF(INDEX('2-CALCUL ANNUALISATION FORFAIT'!$K$43:$K$52,MOD(BG25,COUNTIF('2-CALCUL ANNUALISATION FORFAIT'!$K$43:$K$52,"&gt;0"))+1)&gt;0,MOD(BG25,COUNTIF('2-CALCUL ANNUALISATION FORFAIT'!$K$43:$K$52,"&gt;0"))+1,1),BG25))),$Z$7)</f>
        <v>1</v>
      </c>
      <c r="BH26" s="233" t="str">
        <f>IF(BG26="NP","NP",
IF(BG26=1,IF(AND(BF26&gt;='2-CALCUL ANNUALISATION FORFAIT'!$G$4,BF26&lt;='2-CALCUL ANNUALISATION FORFAIT'!$H$4),VLOOKUP(BE26,PARAMETRES!$A$16:$B$22,2,FALSE),0),
IF(BG26=2,IF(AND(BF26&gt;='2-CALCUL ANNUALISATION FORFAIT'!$G$4,BF26&lt;='2-CALCUL ANNUALISATION FORFAIT'!$H$4),VLOOKUP(BE26,PARAMETRES!$E$16:$F$22,2,FALSE),0),
IF(BG26=3,IF(AND(BF26&gt;='2-CALCUL ANNUALISATION FORFAIT'!$G$4,BF26&lt;='2-CALCUL ANNUALISATION FORFAIT'!$H$4),VLOOKUP(BE26,PARAMETRES!$I$16:$J$22,2,FALSE),0),
IF(BG26=4,IF(AND(BF26&gt;='2-CALCUL ANNUALISATION FORFAIT'!$G$4,BF26&lt;='2-CALCUL ANNUALISATION FORFAIT'!$H$4),VLOOKUP(BE26,PARAMETRES!$M$16:$N$22,2,FALSE),0),
IF(BG26=5,IF(AND(BF26&gt;='2-CALCUL ANNUALISATION FORFAIT'!$G$4,BF26&lt;='2-CALCUL ANNUALISATION FORFAIT'!$H$4),VLOOKUP(BE26,PARAMETRES!$Q$16:$R$22,2,FALSE),0),
IF(BG26=6,IF(AND(BF26&gt;='2-CALCUL ANNUALISATION FORFAIT'!$G$4,BF26&lt;='2-CALCUL ANNUALISATION FORFAIT'!$H$4),VLOOKUP(BE26,PARAMETRES!$U$16:$V$22,2,FALSE),0),
IF(BG26=7,IF(AND(BF26&gt;='2-CALCUL ANNUALISATION FORFAIT'!$G$4,BF26&lt;='2-CALCUL ANNUALISATION FORFAIT'!$H$4),VLOOKUP(BE26,PARAMETRES!$Y$16:$Z$22,2,FALSE),0),
IF(BG26=8,IF(AND(BF26&gt;='2-CALCUL ANNUALISATION FORFAIT'!$G$4,BF26&lt;='2-CALCUL ANNUALISATION FORFAIT'!$H$4),VLOOKUP(BE26,PARAMETRES!$AC$16:$AD$22,2,FALSE),0),
IF(BG26=9,IF(AND(BF26&gt;='2-CALCUL ANNUALISATION FORFAIT'!$G$4,BF26&lt;='2-CALCUL ANNUALISATION FORFAIT'!$H$4),VLOOKUP(BE26,PARAMETRES!$AG$16:$AH$22,2,FALSE),0),
IF(BG26=10,IF(AND(BF26&gt;='2-CALCUL ANNUALISATION FORFAIT'!$G$4,BF26&lt;='2-CALCUL ANNUALISATION FORFAIT'!$H$4),VLOOKUP(BE26,PARAMETRES!$AK$16:$AL$22,2,FALSE),0))))))))))))</f>
        <v>RH</v>
      </c>
      <c r="BI26" s="183">
        <f>IF(AND(BF26&gt;='2-CALCUL ANNUALISATION FORFAIT'!$G$4,BF26&lt;='2-CALCUL ANNUALISATION FORFAIT'!$H$4),VLOOKUP(BH26,'2-CALCUL ANNUALISATION FORFAIT'!$E$24:$K$37,7,FALSE),"NP")</f>
        <v>0</v>
      </c>
    </row>
    <row r="27" spans="2:61" ht="22.15" customHeight="1" x14ac:dyDescent="0.25">
      <c r="B27" s="182" t="str">
        <f t="shared" si="0"/>
        <v>mardi</v>
      </c>
      <c r="C27" s="47">
        <f t="shared" si="12"/>
        <v>45664</v>
      </c>
      <c r="D27" s="232" cm="1">
        <f t="array" ref="D27">IFERROR(IF(OR(C27&lt;'2-CALCUL ANNUALISATION FORFAIT'!$G$4,C27&gt;'2-CALCUL ANNUALISATION FORFAIT'!$H$4),"NP",IF(C27=$AA$7,$Z$7,IF(B27="lundi",IF(INDEX('2-CALCUL ANNUALISATION FORFAIT'!$K$43:$K$52,MOD(D26,COUNTIF('2-CALCUL ANNUALISATION FORFAIT'!$K$43:$K$52,"&gt;0"))+1)&gt;0,MOD(D26,COUNTIF('2-CALCUL ANNUALISATION FORFAIT'!$K$43:$K$52,"&gt;0"))+1,1),D26))),$Z$7)</f>
        <v>2</v>
      </c>
      <c r="E27" s="233" t="str">
        <f>IF(D27="NP","NP",
IF(D27=1,IF(AND(C27&gt;='2-CALCUL ANNUALISATION FORFAIT'!$G$4,C27&lt;='2-CALCUL ANNUALISATION FORFAIT'!$H$4),VLOOKUP(B27,PARAMETRES!$A$16:$B$22,2,FALSE),0),
IF(D27=2,IF(AND(C27&gt;='2-CALCUL ANNUALISATION FORFAIT'!$G$4,C27&lt;='2-CALCUL ANNUALISATION FORFAIT'!$H$4),VLOOKUP(B27,PARAMETRES!$E$16:$F$22,2,FALSE),0),
IF(D27=3,IF(AND(C27&gt;='2-CALCUL ANNUALISATION FORFAIT'!$G$4,C27&lt;='2-CALCUL ANNUALISATION FORFAIT'!$H$4),VLOOKUP(B27,PARAMETRES!$I$16:$J$22,2,FALSE),0),
IF(D27=4,IF(AND(C27&gt;='2-CALCUL ANNUALISATION FORFAIT'!$G$4,C27&lt;='2-CALCUL ANNUALISATION FORFAIT'!$H$4),VLOOKUP(B27,PARAMETRES!$M$16:$N$22,2,FALSE),0),
IF(D27=5,IF(AND(C27&gt;='2-CALCUL ANNUALISATION FORFAIT'!$G$4,C27&lt;='2-CALCUL ANNUALISATION FORFAIT'!$H$4),VLOOKUP(B27,PARAMETRES!$Q$16:$R$22,2,FALSE),0),
IF(D27=6,IF(AND(C27&gt;='2-CALCUL ANNUALISATION FORFAIT'!$G$4,C27&lt;='2-CALCUL ANNUALISATION FORFAIT'!$H$4),VLOOKUP(B27,PARAMETRES!$U$16:$V$22,2,FALSE),0),
IF(D27=7,IF(AND(C27&gt;='2-CALCUL ANNUALISATION FORFAIT'!$G$4,C27&lt;='2-CALCUL ANNUALISATION FORFAIT'!$H$4),VLOOKUP(B27,PARAMETRES!$Y$16:$Z$22,2,FALSE),0),
IF(D27=8,IF(AND(C27&gt;='2-CALCUL ANNUALISATION FORFAIT'!$G$4,C27&lt;='2-CALCUL ANNUALISATION FORFAIT'!$H$4),VLOOKUP(B27,PARAMETRES!$AC$16:$AD$22,2,FALSE),0),
IF(D27=9,IF(AND(C27&gt;='2-CALCUL ANNUALISATION FORFAIT'!$G$4,C27&lt;='2-CALCUL ANNUALISATION FORFAIT'!$H$4),VLOOKUP(B27,PARAMETRES!$AG$16:$AH$22,2,FALSE),0),
IF(D27=10,IF(AND(C27&gt;='2-CALCUL ANNUALISATION FORFAIT'!$G$4,C27&lt;='2-CALCUL ANNUALISATION FORFAIT'!$H$4),VLOOKUP(B27,PARAMETRES!$AK$16:$AL$22,2,FALSE),0))))))))))))</f>
        <v>J2</v>
      </c>
      <c r="F27" s="183">
        <f>IF(AND(C27&gt;='2-CALCUL ANNUALISATION FORFAIT'!$G$4,C27&lt;='2-CALCUL ANNUALISATION FORFAIT'!$H$4),VLOOKUP(E27,'2-CALCUL ANNUALISATION FORFAIT'!$E$24:$K$37,7,FALSE),"NP")</f>
        <v>0.20833333333333331</v>
      </c>
      <c r="G27" s="188" t="str">
        <f t="shared" si="1"/>
        <v>vendredi</v>
      </c>
      <c r="H27" s="47">
        <f t="shared" si="13"/>
        <v>45695</v>
      </c>
      <c r="I27" s="232" cm="1">
        <f t="array" ref="I27">IFERROR(IF(OR(H27&lt;'2-CALCUL ANNUALISATION FORFAIT'!$G$4,H27&gt;'2-CALCUL ANNUALISATION FORFAIT'!$H$4),"NP",IF(H27=$AA$7,$Z$7,IF(G27="lundi",IF(INDEX('2-CALCUL ANNUALISATION FORFAIT'!$K$43:$K$52,MOD(I26,COUNTIF('2-CALCUL ANNUALISATION FORFAIT'!$K$43:$K$52,"&gt;0"))+1)&gt;0,MOD(I26,COUNTIF('2-CALCUL ANNUALISATION FORFAIT'!$K$43:$K$52,"&gt;0"))+1,1),I26))),$Z$7)</f>
        <v>2</v>
      </c>
      <c r="J27" s="233" t="str">
        <f>IF(I27="NP","NP",
IF(I27=1,IF(AND(H27&gt;='2-CALCUL ANNUALISATION FORFAIT'!$G$4,H27&lt;='2-CALCUL ANNUALISATION FORFAIT'!$H$4),VLOOKUP(G27,PARAMETRES!$A$16:$B$22,2,FALSE),0),
IF(I27=2,IF(AND(H27&gt;='2-CALCUL ANNUALISATION FORFAIT'!$G$4,H27&lt;='2-CALCUL ANNUALISATION FORFAIT'!$H$4),VLOOKUP(G27,PARAMETRES!$E$16:$F$22,2,FALSE),0),
IF(I27=3,IF(AND(H27&gt;='2-CALCUL ANNUALISATION FORFAIT'!$G$4,H27&lt;='2-CALCUL ANNUALISATION FORFAIT'!$H$4),VLOOKUP(G27,PARAMETRES!$I$16:$J$22,2,FALSE),0),
IF(I27=4,IF(AND(H27&gt;='2-CALCUL ANNUALISATION FORFAIT'!$G$4,H27&lt;='2-CALCUL ANNUALISATION FORFAIT'!$H$4),VLOOKUP(G27,PARAMETRES!$M$16:$N$22,2,FALSE),0),
IF(I27=5,IF(AND(H27&gt;='2-CALCUL ANNUALISATION FORFAIT'!$G$4,H27&lt;='2-CALCUL ANNUALISATION FORFAIT'!$H$4),VLOOKUP(G27,PARAMETRES!$Q$16:$R$22,2,FALSE),0),
IF(I27=6,IF(AND(H27&gt;='2-CALCUL ANNUALISATION FORFAIT'!$G$4,H27&lt;='2-CALCUL ANNUALISATION FORFAIT'!$H$4),VLOOKUP(G27,PARAMETRES!$U$16:$V$22,2,FALSE),0),
IF(I27=7,IF(AND(H27&gt;='2-CALCUL ANNUALISATION FORFAIT'!$G$4,H27&lt;='2-CALCUL ANNUALISATION FORFAIT'!$H$4),VLOOKUP(G27,PARAMETRES!$Y$16:$Z$22,2,FALSE),0),
IF(I27=8,IF(AND(H27&gt;='2-CALCUL ANNUALISATION FORFAIT'!$G$4,H27&lt;='2-CALCUL ANNUALISATION FORFAIT'!$H$4),VLOOKUP(G27,PARAMETRES!$AC$16:$AD$22,2,FALSE),0),
IF(I27=9,IF(AND(H27&gt;='2-CALCUL ANNUALISATION FORFAIT'!$G$4,H27&lt;='2-CALCUL ANNUALISATION FORFAIT'!$H$4),VLOOKUP(G27,PARAMETRES!$AG$16:$AH$22,2,FALSE),0),
IF(I27=10,IF(AND(H27&gt;='2-CALCUL ANNUALISATION FORFAIT'!$G$4,H27&lt;='2-CALCUL ANNUALISATION FORFAIT'!$H$4),VLOOKUP(G27,PARAMETRES!$AK$16:$AL$22,2,FALSE),0))))))))))))</f>
        <v>J2</v>
      </c>
      <c r="K27" s="183">
        <f>IF(AND(H27&gt;='2-CALCUL ANNUALISATION FORFAIT'!$G$4,H27&lt;='2-CALCUL ANNUALISATION FORFAIT'!$H$4),VLOOKUP(J27,'2-CALCUL ANNUALISATION FORFAIT'!$E$24:$K$37,7,FALSE),"NP")</f>
        <v>0.20833333333333331</v>
      </c>
      <c r="L27" s="188" t="str">
        <f t="shared" si="2"/>
        <v>vendredi</v>
      </c>
      <c r="M27" s="47">
        <f t="shared" si="14"/>
        <v>45723</v>
      </c>
      <c r="N27" s="232" cm="1">
        <f t="array" ref="N27">IFERROR(IF(OR(M27&lt;'2-CALCUL ANNUALISATION FORFAIT'!$G$4,M27&gt;'2-CALCUL ANNUALISATION FORFAIT'!$H$4),"NP",IF(M27=$AA$7,$Z$7,IF(L27="lundi",IF(INDEX('2-CALCUL ANNUALISATION FORFAIT'!$K$43:$K$52,MOD(N26,COUNTIF('2-CALCUL ANNUALISATION FORFAIT'!$K$43:$K$52,"&gt;0"))+1)&gt;0,MOD(N26,COUNTIF('2-CALCUL ANNUALISATION FORFAIT'!$K$43:$K$52,"&gt;0"))+1,1),N26))),$Z$7)</f>
        <v>2</v>
      </c>
      <c r="O27" s="233" t="str">
        <f>IF(N27="NP","NP",
IF(N27=1,IF(AND(M27&gt;='2-CALCUL ANNUALISATION FORFAIT'!$G$4,M27&lt;='2-CALCUL ANNUALISATION FORFAIT'!$H$4),VLOOKUP(L27,PARAMETRES!$A$16:$B$22,2,FALSE),0),
IF(N27=2,IF(AND(M27&gt;='2-CALCUL ANNUALISATION FORFAIT'!$G$4,M27&lt;='2-CALCUL ANNUALISATION FORFAIT'!$H$4),VLOOKUP(L27,PARAMETRES!$E$16:$F$22,2,FALSE),0),
IF(N27=3,IF(AND(M27&gt;='2-CALCUL ANNUALISATION FORFAIT'!$G$4,M27&lt;='2-CALCUL ANNUALISATION FORFAIT'!$H$4),VLOOKUP(L27,PARAMETRES!$I$16:$J$22,2,FALSE),0),
IF(N27=4,IF(AND(M27&gt;='2-CALCUL ANNUALISATION FORFAIT'!$G$4,M27&lt;='2-CALCUL ANNUALISATION FORFAIT'!$H$4),VLOOKUP(L27,PARAMETRES!$M$16:$N$22,2,FALSE),0),
IF(N27=5,IF(AND(M27&gt;='2-CALCUL ANNUALISATION FORFAIT'!$G$4,M27&lt;='2-CALCUL ANNUALISATION FORFAIT'!$H$4),VLOOKUP(L27,PARAMETRES!$Q$16:$R$22,2,FALSE),0),
IF(N27=6,IF(AND(M27&gt;='2-CALCUL ANNUALISATION FORFAIT'!$G$4,M27&lt;='2-CALCUL ANNUALISATION FORFAIT'!$H$4),VLOOKUP(L27,PARAMETRES!$U$16:$V$22,2,FALSE),0),
IF(N27=7,IF(AND(M27&gt;='2-CALCUL ANNUALISATION FORFAIT'!$G$4,M27&lt;='2-CALCUL ANNUALISATION FORFAIT'!$H$4),VLOOKUP(L27,PARAMETRES!$Y$16:$Z$22,2,FALSE),0),
IF(N27=8,IF(AND(M27&gt;='2-CALCUL ANNUALISATION FORFAIT'!$G$4,M27&lt;='2-CALCUL ANNUALISATION FORFAIT'!$H$4),VLOOKUP(L27,PARAMETRES!$AC$16:$AD$22,2,FALSE),0),
IF(N27=9,IF(AND(M27&gt;='2-CALCUL ANNUALISATION FORFAIT'!$G$4,M27&lt;='2-CALCUL ANNUALISATION FORFAIT'!$H$4),VLOOKUP(L27,PARAMETRES!$AG$16:$AH$22,2,FALSE),0),
IF(N27=10,IF(AND(M27&gt;='2-CALCUL ANNUALISATION FORFAIT'!$G$4,M27&lt;='2-CALCUL ANNUALISATION FORFAIT'!$H$4),VLOOKUP(L27,PARAMETRES!$AK$16:$AL$22,2,FALSE),0))))))))))))</f>
        <v>J2</v>
      </c>
      <c r="P27" s="195">
        <f>IF(AND(M27&gt;='2-CALCUL ANNUALISATION FORFAIT'!$G$4,M27&lt;='2-CALCUL ANNUALISATION FORFAIT'!$H$4),VLOOKUP(O27,'2-CALCUL ANNUALISATION FORFAIT'!$E$24:$K$37,7,FALSE),"NP")</f>
        <v>0.20833333333333331</v>
      </c>
      <c r="Q27" s="182" t="str">
        <f t="shared" si="3"/>
        <v>lundi</v>
      </c>
      <c r="R27" s="47">
        <f t="shared" si="15"/>
        <v>45754</v>
      </c>
      <c r="S27" s="232" cm="1">
        <f t="array" ref="S27">IFERROR(IF(OR(R27&lt;'2-CALCUL ANNUALISATION FORFAIT'!$G$4,R27&gt;'2-CALCUL ANNUALISATION FORFAIT'!$H$4),"NP",IF(R27=$AA$7,$Z$7,IF(Q27="lundi",IF(INDEX('2-CALCUL ANNUALISATION FORFAIT'!$K$43:$K$52,MOD(S26,COUNTIF('2-CALCUL ANNUALISATION FORFAIT'!$K$43:$K$52,"&gt;0"))+1)&gt;0,MOD(S26,COUNTIF('2-CALCUL ANNUALISATION FORFAIT'!$K$43:$K$52,"&gt;0"))+1,1),S26))),$Z$7)</f>
        <v>1</v>
      </c>
      <c r="T27" s="233" t="str">
        <f>IF(S27="NP","NP",
IF(S27=1,IF(AND(R27&gt;='2-CALCUL ANNUALISATION FORFAIT'!$G$4,R27&lt;='2-CALCUL ANNUALISATION FORFAIT'!$H$4),VLOOKUP(Q27,PARAMETRES!$A$16:$B$22,2,FALSE),0),
IF(S27=2,IF(AND(R27&gt;='2-CALCUL ANNUALISATION FORFAIT'!$G$4,R27&lt;='2-CALCUL ANNUALISATION FORFAIT'!$H$4),VLOOKUP(Q27,PARAMETRES!$E$16:$F$22,2,FALSE),0),
IF(S27=3,IF(AND(R27&gt;='2-CALCUL ANNUALISATION FORFAIT'!$G$4,R27&lt;='2-CALCUL ANNUALISATION FORFAIT'!$H$4),VLOOKUP(Q27,PARAMETRES!$I$16:$J$22,2,FALSE),0),
IF(S27=4,IF(AND(R27&gt;='2-CALCUL ANNUALISATION FORFAIT'!$G$4,R27&lt;='2-CALCUL ANNUALISATION FORFAIT'!$H$4),VLOOKUP(Q27,PARAMETRES!$M$16:$N$22,2,FALSE),0),
IF(S27=5,IF(AND(R27&gt;='2-CALCUL ANNUALISATION FORFAIT'!$G$4,R27&lt;='2-CALCUL ANNUALISATION FORFAIT'!$H$4),VLOOKUP(Q27,PARAMETRES!$Q$16:$R$22,2,FALSE),0),
IF(S27=6,IF(AND(R27&gt;='2-CALCUL ANNUALISATION FORFAIT'!$G$4,R27&lt;='2-CALCUL ANNUALISATION FORFAIT'!$H$4),VLOOKUP(Q27,PARAMETRES!$U$16:$V$22,2,FALSE),0),
IF(S27=7,IF(AND(R27&gt;='2-CALCUL ANNUALISATION FORFAIT'!$G$4,R27&lt;='2-CALCUL ANNUALISATION FORFAIT'!$H$4),VLOOKUP(Q27,PARAMETRES!$Y$16:$Z$22,2,FALSE),0),
IF(S27=8,IF(AND(R27&gt;='2-CALCUL ANNUALISATION FORFAIT'!$G$4,R27&lt;='2-CALCUL ANNUALISATION FORFAIT'!$H$4),VLOOKUP(Q27,PARAMETRES!$AC$16:$AD$22,2,FALSE),0),
IF(S27=9,IF(AND(R27&gt;='2-CALCUL ANNUALISATION FORFAIT'!$G$4,R27&lt;='2-CALCUL ANNUALISATION FORFAIT'!$H$4),VLOOKUP(Q27,PARAMETRES!$AG$16:$AH$22,2,FALSE),0),
IF(S27=10,IF(AND(R27&gt;='2-CALCUL ANNUALISATION FORFAIT'!$G$4,R27&lt;='2-CALCUL ANNUALISATION FORFAIT'!$H$4),VLOOKUP(Q27,PARAMETRES!$AK$16:$AL$22,2,FALSE),0))))))))))))</f>
        <v>J</v>
      </c>
      <c r="U27" s="195">
        <f>IF(AND(R27&gt;='2-CALCUL ANNUALISATION FORFAIT'!$G$4,R27&lt;='2-CALCUL ANNUALISATION FORFAIT'!$H$4),VLOOKUP(T27,'2-CALCUL ANNUALISATION FORFAIT'!$E$24:$K$37,7,FALSE),"NP")</f>
        <v>0.37500000000000006</v>
      </c>
      <c r="V27" s="182" t="str">
        <f t="shared" si="4"/>
        <v>mercredi</v>
      </c>
      <c r="W27" s="181">
        <f t="shared" si="16"/>
        <v>45784</v>
      </c>
      <c r="X27" s="232" cm="1">
        <f t="array" ref="X27">IFERROR(IF(OR(W27&lt;'2-CALCUL ANNUALISATION FORFAIT'!$G$4,W27&gt;'2-CALCUL ANNUALISATION FORFAIT'!$H$4),"NP",IF(W27=$AA$7,$Z$7,IF(V27="lundi",IF(INDEX('2-CALCUL ANNUALISATION FORFAIT'!$K$43:$K$52,MOD(X26,COUNTIF('2-CALCUL ANNUALISATION FORFAIT'!$K$43:$K$52,"&gt;0"))+1)&gt;0,MOD(X26,COUNTIF('2-CALCUL ANNUALISATION FORFAIT'!$K$43:$K$52,"&gt;0"))+1,1),X26))),$Z$7)</f>
        <v>1</v>
      </c>
      <c r="Y27" s="233" t="str">
        <f>IF(X27="NP","NP",
IF(X27=1,IF(AND(W27&gt;='2-CALCUL ANNUALISATION FORFAIT'!$G$4,W27&lt;='2-CALCUL ANNUALISATION FORFAIT'!$H$4),VLOOKUP(V27,PARAMETRES!$A$16:$B$22,2,FALSE),0),
IF(X27=2,IF(AND(W27&gt;='2-CALCUL ANNUALISATION FORFAIT'!$G$4,W27&lt;='2-CALCUL ANNUALISATION FORFAIT'!$H$4),VLOOKUP(V27,PARAMETRES!$E$16:$F$22,2,FALSE),0),
IF(X27=3,IF(AND(W27&gt;='2-CALCUL ANNUALISATION FORFAIT'!$G$4,W27&lt;='2-CALCUL ANNUALISATION FORFAIT'!$H$4),VLOOKUP(V27,PARAMETRES!$I$16:$J$22,2,FALSE),0),
IF(X27=4,IF(AND(W27&gt;='2-CALCUL ANNUALISATION FORFAIT'!$G$4,W27&lt;='2-CALCUL ANNUALISATION FORFAIT'!$H$4),VLOOKUP(V27,PARAMETRES!$M$16:$N$22,2,FALSE),0),
IF(X27=5,IF(AND(W27&gt;='2-CALCUL ANNUALISATION FORFAIT'!$G$4,W27&lt;='2-CALCUL ANNUALISATION FORFAIT'!$H$4),VLOOKUP(V27,PARAMETRES!$Q$16:$R$22,2,FALSE),0),
IF(X27=6,IF(AND(W27&gt;='2-CALCUL ANNUALISATION FORFAIT'!$G$4,W27&lt;='2-CALCUL ANNUALISATION FORFAIT'!$H$4),VLOOKUP(V27,PARAMETRES!$U$16:$V$22,2,FALSE),0),
IF(X27=7,IF(AND(W27&gt;='2-CALCUL ANNUALISATION FORFAIT'!$G$4,W27&lt;='2-CALCUL ANNUALISATION FORFAIT'!$H$4),VLOOKUP(V27,PARAMETRES!$Y$16:$Z$22,2,FALSE),0),
IF(X27=8,IF(AND(W27&gt;='2-CALCUL ANNUALISATION FORFAIT'!$G$4,W27&lt;='2-CALCUL ANNUALISATION FORFAIT'!$H$4),VLOOKUP(V27,PARAMETRES!$AC$16:$AD$22,2,FALSE),0),
IF(X27=9,IF(AND(W27&gt;='2-CALCUL ANNUALISATION FORFAIT'!$G$4,W27&lt;='2-CALCUL ANNUALISATION FORFAIT'!$H$4),VLOOKUP(V27,PARAMETRES!$AG$16:$AH$22,2,FALSE),0),
IF(X27=10,IF(AND(W27&gt;='2-CALCUL ANNUALISATION FORFAIT'!$G$4,W27&lt;='2-CALCUL ANNUALISATION FORFAIT'!$H$4),VLOOKUP(V27,PARAMETRES!$AK$16:$AL$22,2,FALSE),0))))))))))))</f>
        <v>J</v>
      </c>
      <c r="Z27" s="195">
        <f>IF(AND(W27&gt;='2-CALCUL ANNUALISATION FORFAIT'!$G$4,W27&lt;='2-CALCUL ANNUALISATION FORFAIT'!$H$4),VLOOKUP(Y27,'2-CALCUL ANNUALISATION FORFAIT'!$E$24:$K$37,7,FALSE),"NP")</f>
        <v>0.37500000000000006</v>
      </c>
      <c r="AA27" s="182" t="str">
        <f t="shared" si="5"/>
        <v>samedi</v>
      </c>
      <c r="AB27" s="47">
        <f t="shared" si="17"/>
        <v>45815</v>
      </c>
      <c r="AC27" s="232" cm="1">
        <f t="array" ref="AC27">IFERROR(IF(OR(AB27&lt;'2-CALCUL ANNUALISATION FORFAIT'!$G$4,AB27&gt;'2-CALCUL ANNUALISATION FORFAIT'!$H$4),"NP",IF(AB27=$AA$7,$Z$7,IF(AA27="lundi",IF(INDEX('2-CALCUL ANNUALISATION FORFAIT'!$K$43:$K$52,MOD(AC26,COUNTIF('2-CALCUL ANNUALISATION FORFAIT'!$K$43:$K$52,"&gt;0"))+1)&gt;0,MOD(AC26,COUNTIF('2-CALCUL ANNUALISATION FORFAIT'!$K$43:$K$52,"&gt;0"))+1,1),AC26))),$Z$7)</f>
        <v>1</v>
      </c>
      <c r="AD27" s="233" t="str">
        <f>IF(AC27="NP","NP",
IF(AC27=1,IF(AND(AB27&gt;='2-CALCUL ANNUALISATION FORFAIT'!$G$4,AB27&lt;='2-CALCUL ANNUALISATION FORFAIT'!$H$4),VLOOKUP(AA27,PARAMETRES!$A$16:$B$22,2,FALSE),0),
IF(AC27=2,IF(AND(AB27&gt;='2-CALCUL ANNUALISATION FORFAIT'!$G$4,AB27&lt;='2-CALCUL ANNUALISATION FORFAIT'!$H$4),VLOOKUP(AA27,PARAMETRES!$E$16:$F$22,2,FALSE),0),
IF(AC27=3,IF(AND(AB27&gt;='2-CALCUL ANNUALISATION FORFAIT'!$G$4,AB27&lt;='2-CALCUL ANNUALISATION FORFAIT'!$H$4),VLOOKUP(AA27,PARAMETRES!$I$16:$J$22,2,FALSE),0),
IF(AC27=4,IF(AND(AB27&gt;='2-CALCUL ANNUALISATION FORFAIT'!$G$4,AB27&lt;='2-CALCUL ANNUALISATION FORFAIT'!$H$4),VLOOKUP(AA27,PARAMETRES!$M$16:$N$22,2,FALSE),0),
IF(AC27=5,IF(AND(AB27&gt;='2-CALCUL ANNUALISATION FORFAIT'!$G$4,AB27&lt;='2-CALCUL ANNUALISATION FORFAIT'!$H$4),VLOOKUP(AA27,PARAMETRES!$Q$16:$R$22,2,FALSE),0),
IF(AC27=6,IF(AND(AB27&gt;='2-CALCUL ANNUALISATION FORFAIT'!$G$4,AB27&lt;='2-CALCUL ANNUALISATION FORFAIT'!$H$4),VLOOKUP(AA27,PARAMETRES!$U$16:$V$22,2,FALSE),0),
IF(AC27=7,IF(AND(AB27&gt;='2-CALCUL ANNUALISATION FORFAIT'!$G$4,AB27&lt;='2-CALCUL ANNUALISATION FORFAIT'!$H$4),VLOOKUP(AA27,PARAMETRES!$Y$16:$Z$22,2,FALSE),0),
IF(AC27=8,IF(AND(AB27&gt;='2-CALCUL ANNUALISATION FORFAIT'!$G$4,AB27&lt;='2-CALCUL ANNUALISATION FORFAIT'!$H$4),VLOOKUP(AA27,PARAMETRES!$AC$16:$AD$22,2,FALSE),0),
IF(AC27=9,IF(AND(AB27&gt;='2-CALCUL ANNUALISATION FORFAIT'!$G$4,AB27&lt;='2-CALCUL ANNUALISATION FORFAIT'!$H$4),VLOOKUP(AA27,PARAMETRES!$AG$16:$AH$22,2,FALSE),0),
IF(AC27=10,IF(AND(AB27&gt;='2-CALCUL ANNUALISATION FORFAIT'!$G$4,AB27&lt;='2-CALCUL ANNUALISATION FORFAIT'!$H$4),VLOOKUP(AA27,PARAMETRES!$AK$16:$AL$22,2,FALSE),0))))))))))))</f>
        <v>RH</v>
      </c>
      <c r="AE27" s="195">
        <f>IF(AND(AB27&gt;='2-CALCUL ANNUALISATION FORFAIT'!$G$4,AB27&lt;='2-CALCUL ANNUALISATION FORFAIT'!$H$4),VLOOKUP(AD27,'2-CALCUL ANNUALISATION FORFAIT'!$E$24:$K$37,7,FALSE),"NP")</f>
        <v>0</v>
      </c>
      <c r="AF27" s="201" t="str">
        <f t="shared" si="6"/>
        <v>lundi</v>
      </c>
      <c r="AG27" s="47">
        <f t="shared" si="18"/>
        <v>45845</v>
      </c>
      <c r="AH27" s="232" cm="1">
        <f t="array" ref="AH27">IFERROR(IF(OR(AG27&lt;'2-CALCUL ANNUALISATION FORFAIT'!$G$4,AG27&gt;'2-CALCUL ANNUALISATION FORFAIT'!$H$4),"NP",IF(AG27=$AA$7,$Z$7,IF(AF27="lundi",IF(INDEX('2-CALCUL ANNUALISATION FORFAIT'!$K$43:$K$52,MOD(AH26,COUNTIF('2-CALCUL ANNUALISATION FORFAIT'!$K$43:$K$52,"&gt;0"))+1)&gt;0,MOD(AH26,COUNTIF('2-CALCUL ANNUALISATION FORFAIT'!$K$43:$K$52,"&gt;0"))+1,1),AH26))),$Z$7)</f>
        <v>2</v>
      </c>
      <c r="AI27" s="233" t="str">
        <f>IF(AH27="NP","NP",
IF(AH27=1,IF(AND(AG27&gt;='2-CALCUL ANNUALISATION FORFAIT'!$G$4,AG27&lt;='2-CALCUL ANNUALISATION FORFAIT'!$H$4),VLOOKUP(AF27,PARAMETRES!$A$16:$B$22,2,FALSE),0),
IF(AH27=2,IF(AND(AG27&gt;='2-CALCUL ANNUALISATION FORFAIT'!$G$4,AG27&lt;='2-CALCUL ANNUALISATION FORFAIT'!$H$4),VLOOKUP(AF27,PARAMETRES!$E$16:$F$22,2,FALSE),0),
IF(AH27=3,IF(AND(AG27&gt;='2-CALCUL ANNUALISATION FORFAIT'!$G$4,AG27&lt;='2-CALCUL ANNUALISATION FORFAIT'!$H$4),VLOOKUP(AF27,PARAMETRES!$I$16:$J$22,2,FALSE),0),
IF(AH27=4,IF(AND(AG27&gt;='2-CALCUL ANNUALISATION FORFAIT'!$G$4,AG27&lt;='2-CALCUL ANNUALISATION FORFAIT'!$H$4),VLOOKUP(AF27,PARAMETRES!$M$16:$N$22,2,FALSE),0),
IF(AH27=5,IF(AND(AG27&gt;='2-CALCUL ANNUALISATION FORFAIT'!$G$4,AG27&lt;='2-CALCUL ANNUALISATION FORFAIT'!$H$4),VLOOKUP(AF27,PARAMETRES!$Q$16:$R$22,2,FALSE),0),
IF(AH27=6,IF(AND(AG27&gt;='2-CALCUL ANNUALISATION FORFAIT'!$G$4,AG27&lt;='2-CALCUL ANNUALISATION FORFAIT'!$H$4),VLOOKUP(AF27,PARAMETRES!$U$16:$V$22,2,FALSE),0),
IF(AH27=7,IF(AND(AG27&gt;='2-CALCUL ANNUALISATION FORFAIT'!$G$4,AG27&lt;='2-CALCUL ANNUALISATION FORFAIT'!$H$4),VLOOKUP(AF27,PARAMETRES!$Y$16:$Z$22,2,FALSE),0),
IF(AH27=8,IF(AND(AG27&gt;='2-CALCUL ANNUALISATION FORFAIT'!$G$4,AG27&lt;='2-CALCUL ANNUALISATION FORFAIT'!$H$4),VLOOKUP(AF27,PARAMETRES!$AC$16:$AD$22,2,FALSE),0),
IF(AH27=9,IF(AND(AG27&gt;='2-CALCUL ANNUALISATION FORFAIT'!$G$4,AG27&lt;='2-CALCUL ANNUALISATION FORFAIT'!$H$4),VLOOKUP(AF27,PARAMETRES!$AG$16:$AH$22,2,FALSE),0),
IF(AH27=10,IF(AND(AG27&gt;='2-CALCUL ANNUALISATION FORFAIT'!$G$4,AG27&lt;='2-CALCUL ANNUALISATION FORFAIT'!$H$4),VLOOKUP(AF27,PARAMETRES!$AK$16:$AL$22,2,FALSE),0))))))))))))</f>
        <v>J2</v>
      </c>
      <c r="AJ27" s="195">
        <f>IF(AND(AG27&gt;='2-CALCUL ANNUALISATION FORFAIT'!$G$4,AG27&lt;='2-CALCUL ANNUALISATION FORFAIT'!$H$4),VLOOKUP(AI27,'2-CALCUL ANNUALISATION FORFAIT'!$E$24:$K$37,7,FALSE),"NP")</f>
        <v>0.20833333333333331</v>
      </c>
      <c r="AK27" s="182" t="str">
        <f t="shared" si="7"/>
        <v>jeudi</v>
      </c>
      <c r="AL27" s="47">
        <f t="shared" si="19"/>
        <v>45876</v>
      </c>
      <c r="AM27" s="232" cm="1">
        <f t="array" ref="AM27">IFERROR(IF(OR(AL27&lt;'2-CALCUL ANNUALISATION FORFAIT'!$G$4,AL27&gt;'2-CALCUL ANNUALISATION FORFAIT'!$H$4),"NP",IF(AL27=$AA$7,$Z$7,IF(AK27="lundi",IF(INDEX('2-CALCUL ANNUALISATION FORFAIT'!$K$43:$K$52,MOD(AM26,COUNTIF('2-CALCUL ANNUALISATION FORFAIT'!$K$43:$K$52,"&gt;0"))+1)&gt;0,MOD(AM26,COUNTIF('2-CALCUL ANNUALISATION FORFAIT'!$K$43:$K$52,"&gt;0"))+1,1),AM26))),$Z$7)</f>
        <v>2</v>
      </c>
      <c r="AN27" s="233" t="str">
        <f>IF(AM27="NP","NP",
IF(AM27=1,IF(AND(AL27&gt;='2-CALCUL ANNUALISATION FORFAIT'!$G$4,AL27&lt;='2-CALCUL ANNUALISATION FORFAIT'!$H$4),VLOOKUP(AK27,PARAMETRES!$A$16:$B$22,2,FALSE),0),
IF(AM27=2,IF(AND(AL27&gt;='2-CALCUL ANNUALISATION FORFAIT'!$G$4,AL27&lt;='2-CALCUL ANNUALISATION FORFAIT'!$H$4),VLOOKUP(AK27,PARAMETRES!$E$16:$F$22,2,FALSE),0),
IF(AM27=3,IF(AND(AL27&gt;='2-CALCUL ANNUALISATION FORFAIT'!$G$4,AL27&lt;='2-CALCUL ANNUALISATION FORFAIT'!$H$4),VLOOKUP(AK27,PARAMETRES!$I$16:$J$22,2,FALSE),0),
IF(AM27=4,IF(AND(AL27&gt;='2-CALCUL ANNUALISATION FORFAIT'!$G$4,AL27&lt;='2-CALCUL ANNUALISATION FORFAIT'!$H$4),VLOOKUP(AK27,PARAMETRES!$M$16:$N$22,2,FALSE),0),
IF(AM27=5,IF(AND(AL27&gt;='2-CALCUL ANNUALISATION FORFAIT'!$G$4,AL27&lt;='2-CALCUL ANNUALISATION FORFAIT'!$H$4),VLOOKUP(AK27,PARAMETRES!$Q$16:$R$22,2,FALSE),0),
IF(AM27=6,IF(AND(AL27&gt;='2-CALCUL ANNUALISATION FORFAIT'!$G$4,AL27&lt;='2-CALCUL ANNUALISATION FORFAIT'!$H$4),VLOOKUP(AK27,PARAMETRES!$U$16:$V$22,2,FALSE),0),
IF(AM27=7,IF(AND(AL27&gt;='2-CALCUL ANNUALISATION FORFAIT'!$G$4,AL27&lt;='2-CALCUL ANNUALISATION FORFAIT'!$H$4),VLOOKUP(AK27,PARAMETRES!$Y$16:$Z$22,2,FALSE),0),
IF(AM27=8,IF(AND(AL27&gt;='2-CALCUL ANNUALISATION FORFAIT'!$G$4,AL27&lt;='2-CALCUL ANNUALISATION FORFAIT'!$H$4),VLOOKUP(AK27,PARAMETRES!$AC$16:$AD$22,2,FALSE),0),
IF(AM27=9,IF(AND(AL27&gt;='2-CALCUL ANNUALISATION FORFAIT'!$G$4,AL27&lt;='2-CALCUL ANNUALISATION FORFAIT'!$H$4),VLOOKUP(AK27,PARAMETRES!$AG$16:$AH$22,2,FALSE),0),
IF(AM27=10,IF(AND(AL27&gt;='2-CALCUL ANNUALISATION FORFAIT'!$G$4,AL27&lt;='2-CALCUL ANNUALISATION FORFAIT'!$H$4),VLOOKUP(AK27,PARAMETRES!$AK$16:$AL$22,2,FALSE),0))))))))))))</f>
        <v>J2</v>
      </c>
      <c r="AO27" s="195">
        <f>IF(AND(AL27&gt;='2-CALCUL ANNUALISATION FORFAIT'!$G$4,AL27&lt;='2-CALCUL ANNUALISATION FORFAIT'!$H$4),VLOOKUP(AN27,'2-CALCUL ANNUALISATION FORFAIT'!$E$24:$K$37,7,FALSE),"NP")</f>
        <v>0.20833333333333331</v>
      </c>
      <c r="AP27" s="182" t="str">
        <f t="shared" si="8"/>
        <v>dimanche</v>
      </c>
      <c r="AQ27" s="47">
        <f t="shared" si="20"/>
        <v>45907</v>
      </c>
      <c r="AR27" s="232" cm="1">
        <f t="array" ref="AR27">IFERROR(IF(OR(AQ27&lt;'2-CALCUL ANNUALISATION FORFAIT'!$G$4,AQ27&gt;'2-CALCUL ANNUALISATION FORFAIT'!$H$4),"NP",IF(AQ27=$AA$7,$Z$7,IF(AP27="lundi",IF(INDEX('2-CALCUL ANNUALISATION FORFAIT'!$K$43:$K$52,MOD(AR26,COUNTIF('2-CALCUL ANNUALISATION FORFAIT'!$K$43:$K$52,"&gt;0"))+1)&gt;0,MOD(AR26,COUNTIF('2-CALCUL ANNUALISATION FORFAIT'!$K$43:$K$52,"&gt;0"))+1,1),AR26))),$Z$7)</f>
        <v>2</v>
      </c>
      <c r="AS27" s="233" t="str">
        <f>IF(AR27="NP","NP",
IF(AR27=1,IF(AND(AQ27&gt;='2-CALCUL ANNUALISATION FORFAIT'!$G$4,AQ27&lt;='2-CALCUL ANNUALISATION FORFAIT'!$H$4),VLOOKUP(AP27,PARAMETRES!$A$16:$B$22,2,FALSE),0),
IF(AR27=2,IF(AND(AQ27&gt;='2-CALCUL ANNUALISATION FORFAIT'!$G$4,AQ27&lt;='2-CALCUL ANNUALISATION FORFAIT'!$H$4),VLOOKUP(AP27,PARAMETRES!$E$16:$F$22,2,FALSE),0),
IF(AR27=3,IF(AND(AQ27&gt;='2-CALCUL ANNUALISATION FORFAIT'!$G$4,AQ27&lt;='2-CALCUL ANNUALISATION FORFAIT'!$H$4),VLOOKUP(AP27,PARAMETRES!$I$16:$J$22,2,FALSE),0),
IF(AR27=4,IF(AND(AQ27&gt;='2-CALCUL ANNUALISATION FORFAIT'!$G$4,AQ27&lt;='2-CALCUL ANNUALISATION FORFAIT'!$H$4),VLOOKUP(AP27,PARAMETRES!$M$16:$N$22,2,FALSE),0),
IF(AR27=5,IF(AND(AQ27&gt;='2-CALCUL ANNUALISATION FORFAIT'!$G$4,AQ27&lt;='2-CALCUL ANNUALISATION FORFAIT'!$H$4),VLOOKUP(AP27,PARAMETRES!$Q$16:$R$22,2,FALSE),0),
IF(AR27=6,IF(AND(AQ27&gt;='2-CALCUL ANNUALISATION FORFAIT'!$G$4,AQ27&lt;='2-CALCUL ANNUALISATION FORFAIT'!$H$4),VLOOKUP(AP27,PARAMETRES!$U$16:$V$22,2,FALSE),0),
IF(AR27=7,IF(AND(AQ27&gt;='2-CALCUL ANNUALISATION FORFAIT'!$G$4,AQ27&lt;='2-CALCUL ANNUALISATION FORFAIT'!$H$4),VLOOKUP(AP27,PARAMETRES!$Y$16:$Z$22,2,FALSE),0),
IF(AR27=8,IF(AND(AQ27&gt;='2-CALCUL ANNUALISATION FORFAIT'!$G$4,AQ27&lt;='2-CALCUL ANNUALISATION FORFAIT'!$H$4),VLOOKUP(AP27,PARAMETRES!$AC$16:$AD$22,2,FALSE),0),
IF(AR27=9,IF(AND(AQ27&gt;='2-CALCUL ANNUALISATION FORFAIT'!$G$4,AQ27&lt;='2-CALCUL ANNUALISATION FORFAIT'!$H$4),VLOOKUP(AP27,PARAMETRES!$AG$16:$AH$22,2,FALSE),0),
IF(AR27=10,IF(AND(AQ27&gt;='2-CALCUL ANNUALISATION FORFAIT'!$G$4,AQ27&lt;='2-CALCUL ANNUALISATION FORFAIT'!$H$4),VLOOKUP(AP27,PARAMETRES!$AK$16:$AL$22,2,FALSE),0))))))))))))</f>
        <v>RH</v>
      </c>
      <c r="AT27" s="195">
        <f>IF(AND(AQ27&gt;='2-CALCUL ANNUALISATION FORFAIT'!$G$4,AQ27&lt;='2-CALCUL ANNUALISATION FORFAIT'!$H$4),VLOOKUP(AS27,'2-CALCUL ANNUALISATION FORFAIT'!$E$24:$K$37,7,FALSE),"NP")</f>
        <v>0</v>
      </c>
      <c r="AU27" s="182" t="str">
        <f t="shared" si="9"/>
        <v>mardi</v>
      </c>
      <c r="AV27" s="180">
        <f t="shared" si="21"/>
        <v>45937</v>
      </c>
      <c r="AW27" s="232" cm="1">
        <f t="array" ref="AW27">IFERROR(IF(OR(AV27&lt;'2-CALCUL ANNUALISATION FORFAIT'!$G$4,AV27&gt;'2-CALCUL ANNUALISATION FORFAIT'!$H$4),"NP",IF(AV27=$AA$7,$Z$7,IF(AU27="lundi",IF(INDEX('2-CALCUL ANNUALISATION FORFAIT'!$K$43:$K$52,MOD(AW26,COUNTIF('2-CALCUL ANNUALISATION FORFAIT'!$K$43:$K$52,"&gt;0"))+1)&gt;0,MOD(AW26,COUNTIF('2-CALCUL ANNUALISATION FORFAIT'!$K$43:$K$52,"&gt;0"))+1,1),AW26))),$Z$7)</f>
        <v>1</v>
      </c>
      <c r="AX27" s="233" t="str">
        <f>IF(AW27="NP","NP",
IF(AW27=1,IF(AND(AV27&gt;='2-CALCUL ANNUALISATION FORFAIT'!$G$4,AV27&lt;='2-CALCUL ANNUALISATION FORFAIT'!$H$4),VLOOKUP(AU27,PARAMETRES!$A$16:$B$22,2,FALSE),0),
IF(AW27=2,IF(AND(AV27&gt;='2-CALCUL ANNUALISATION FORFAIT'!$G$4,AV27&lt;='2-CALCUL ANNUALISATION FORFAIT'!$H$4),VLOOKUP(AU27,PARAMETRES!$E$16:$F$22,2,FALSE),0),
IF(AW27=3,IF(AND(AV27&gt;='2-CALCUL ANNUALISATION FORFAIT'!$G$4,AV27&lt;='2-CALCUL ANNUALISATION FORFAIT'!$H$4),VLOOKUP(AU27,PARAMETRES!$I$16:$J$22,2,FALSE),0),
IF(AW27=4,IF(AND(AV27&gt;='2-CALCUL ANNUALISATION FORFAIT'!$G$4,AV27&lt;='2-CALCUL ANNUALISATION FORFAIT'!$H$4),VLOOKUP(AU27,PARAMETRES!$M$16:$N$22,2,FALSE),0),
IF(AW27=5,IF(AND(AV27&gt;='2-CALCUL ANNUALISATION FORFAIT'!$G$4,AV27&lt;='2-CALCUL ANNUALISATION FORFAIT'!$H$4),VLOOKUP(AU27,PARAMETRES!$Q$16:$R$22,2,FALSE),0),
IF(AW27=6,IF(AND(AV27&gt;='2-CALCUL ANNUALISATION FORFAIT'!$G$4,AV27&lt;='2-CALCUL ANNUALISATION FORFAIT'!$H$4),VLOOKUP(AU27,PARAMETRES!$U$16:$V$22,2,FALSE),0),
IF(AW27=7,IF(AND(AV27&gt;='2-CALCUL ANNUALISATION FORFAIT'!$G$4,AV27&lt;='2-CALCUL ANNUALISATION FORFAIT'!$H$4),VLOOKUP(AU27,PARAMETRES!$Y$16:$Z$22,2,FALSE),0),
IF(AW27=8,IF(AND(AV27&gt;='2-CALCUL ANNUALISATION FORFAIT'!$G$4,AV27&lt;='2-CALCUL ANNUALISATION FORFAIT'!$H$4),VLOOKUP(AU27,PARAMETRES!$AC$16:$AD$22,2,FALSE),0),
IF(AW27=9,IF(AND(AV27&gt;='2-CALCUL ANNUALISATION FORFAIT'!$G$4,AV27&lt;='2-CALCUL ANNUALISATION FORFAIT'!$H$4),VLOOKUP(AU27,PARAMETRES!$AG$16:$AH$22,2,FALSE),0),
IF(AW27=10,IF(AND(AV27&gt;='2-CALCUL ANNUALISATION FORFAIT'!$G$4,AV27&lt;='2-CALCUL ANNUALISATION FORFAIT'!$H$4),VLOOKUP(AU27,PARAMETRES!$AK$16:$AL$22,2,FALSE),0))))))))))))</f>
        <v>J</v>
      </c>
      <c r="AY27" s="195">
        <f>IF(AND(AV27&gt;='2-CALCUL ANNUALISATION FORFAIT'!$G$4,AV27&lt;='2-CALCUL ANNUALISATION FORFAIT'!$H$4),VLOOKUP(AX27,'2-CALCUL ANNUALISATION FORFAIT'!$E$24:$K$37,7,FALSE),"NP")</f>
        <v>0.37500000000000006</v>
      </c>
      <c r="AZ27" s="182" t="str">
        <f t="shared" si="10"/>
        <v>vendredi</v>
      </c>
      <c r="BA27" s="47">
        <f t="shared" si="22"/>
        <v>45968</v>
      </c>
      <c r="BB27" s="232" cm="1">
        <f t="array" ref="BB27">IFERROR(IF(OR(BA27&lt;'2-CALCUL ANNUALISATION FORFAIT'!$G$4,BA27&gt;'2-CALCUL ANNUALISATION FORFAIT'!$H$4),"NP",IF(BA27=$AA$7,$Z$7,IF(AZ27="lundi",IF(INDEX('2-CALCUL ANNUALISATION FORFAIT'!$K$43:$K$52,MOD(BB26,COUNTIF('2-CALCUL ANNUALISATION FORFAIT'!$K$43:$K$52,"&gt;0"))+1)&gt;0,MOD(BB26,COUNTIF('2-CALCUL ANNUALISATION FORFAIT'!$K$43:$K$52,"&gt;0"))+1,1),BB26))),$Z$7)</f>
        <v>1</v>
      </c>
      <c r="BC27" s="233" t="str">
        <f>IF(BB27="NP","NP",
IF(BB27=1,IF(AND(BA27&gt;='2-CALCUL ANNUALISATION FORFAIT'!$G$4,BA27&lt;='2-CALCUL ANNUALISATION FORFAIT'!$H$4),VLOOKUP(AZ27,PARAMETRES!$A$16:$B$22,2,FALSE),0),
IF(BB27=2,IF(AND(BA27&gt;='2-CALCUL ANNUALISATION FORFAIT'!$G$4,BA27&lt;='2-CALCUL ANNUALISATION FORFAIT'!$H$4),VLOOKUP(AZ27,PARAMETRES!$E$16:$F$22,2,FALSE),0),
IF(BB27=3,IF(AND(BA27&gt;='2-CALCUL ANNUALISATION FORFAIT'!$G$4,BA27&lt;='2-CALCUL ANNUALISATION FORFAIT'!$H$4),VLOOKUP(AZ27,PARAMETRES!$I$16:$J$22,2,FALSE),0),
IF(BB27=4,IF(AND(BA27&gt;='2-CALCUL ANNUALISATION FORFAIT'!$G$4,BA27&lt;='2-CALCUL ANNUALISATION FORFAIT'!$H$4),VLOOKUP(AZ27,PARAMETRES!$M$16:$N$22,2,FALSE),0),
IF(BB27=5,IF(AND(BA27&gt;='2-CALCUL ANNUALISATION FORFAIT'!$G$4,BA27&lt;='2-CALCUL ANNUALISATION FORFAIT'!$H$4),VLOOKUP(AZ27,PARAMETRES!$Q$16:$R$22,2,FALSE),0),
IF(BB27=6,IF(AND(BA27&gt;='2-CALCUL ANNUALISATION FORFAIT'!$G$4,BA27&lt;='2-CALCUL ANNUALISATION FORFAIT'!$H$4),VLOOKUP(AZ27,PARAMETRES!$U$16:$V$22,2,FALSE),0),
IF(BB27=7,IF(AND(BA27&gt;='2-CALCUL ANNUALISATION FORFAIT'!$G$4,BA27&lt;='2-CALCUL ANNUALISATION FORFAIT'!$H$4),VLOOKUP(AZ27,PARAMETRES!$Y$16:$Z$22,2,FALSE),0),
IF(BB27=8,IF(AND(BA27&gt;='2-CALCUL ANNUALISATION FORFAIT'!$G$4,BA27&lt;='2-CALCUL ANNUALISATION FORFAIT'!$H$4),VLOOKUP(AZ27,PARAMETRES!$AC$16:$AD$22,2,FALSE),0),
IF(BB27=9,IF(AND(BA27&gt;='2-CALCUL ANNUALISATION FORFAIT'!$G$4,BA27&lt;='2-CALCUL ANNUALISATION FORFAIT'!$H$4),VLOOKUP(AZ27,PARAMETRES!$AG$16:$AH$22,2,FALSE),0),
IF(BB27=10,IF(AND(BA27&gt;='2-CALCUL ANNUALISATION FORFAIT'!$G$4,BA27&lt;='2-CALCUL ANNUALISATION FORFAIT'!$H$4),VLOOKUP(AZ27,PARAMETRES!$AK$16:$AL$22,2,FALSE),0))))))))))))</f>
        <v>J</v>
      </c>
      <c r="BD27" s="195">
        <f>IF(AND(BA27&gt;='2-CALCUL ANNUALISATION FORFAIT'!$G$4,BA27&lt;='2-CALCUL ANNUALISATION FORFAIT'!$H$4),VLOOKUP(BC27,'2-CALCUL ANNUALISATION FORFAIT'!$E$24:$K$37,7,FALSE),"NP")</f>
        <v>0.37500000000000006</v>
      </c>
      <c r="BE27" s="182" t="str">
        <f t="shared" si="11"/>
        <v>dimanche</v>
      </c>
      <c r="BF27" s="47">
        <f t="shared" si="23"/>
        <v>45998</v>
      </c>
      <c r="BG27" s="232" cm="1">
        <f t="array" ref="BG27">IFERROR(IF(OR(BF27&lt;'2-CALCUL ANNUALISATION FORFAIT'!$G$4,BF27&gt;'2-CALCUL ANNUALISATION FORFAIT'!$H$4),"NP",IF(BF27=$AA$7,$Z$7,IF(BE27="lundi",IF(INDEX('2-CALCUL ANNUALISATION FORFAIT'!$K$43:$K$52,MOD(BG26,COUNTIF('2-CALCUL ANNUALISATION FORFAIT'!$K$43:$K$52,"&gt;0"))+1)&gt;0,MOD(BG26,COUNTIF('2-CALCUL ANNUALISATION FORFAIT'!$K$43:$K$52,"&gt;0"))+1,1),BG26))),$Z$7)</f>
        <v>1</v>
      </c>
      <c r="BH27" s="233" t="str">
        <f>IF(BG27="NP","NP",
IF(BG27=1,IF(AND(BF27&gt;='2-CALCUL ANNUALISATION FORFAIT'!$G$4,BF27&lt;='2-CALCUL ANNUALISATION FORFAIT'!$H$4),VLOOKUP(BE27,PARAMETRES!$A$16:$B$22,2,FALSE),0),
IF(BG27=2,IF(AND(BF27&gt;='2-CALCUL ANNUALISATION FORFAIT'!$G$4,BF27&lt;='2-CALCUL ANNUALISATION FORFAIT'!$H$4),VLOOKUP(BE27,PARAMETRES!$E$16:$F$22,2,FALSE),0),
IF(BG27=3,IF(AND(BF27&gt;='2-CALCUL ANNUALISATION FORFAIT'!$G$4,BF27&lt;='2-CALCUL ANNUALISATION FORFAIT'!$H$4),VLOOKUP(BE27,PARAMETRES!$I$16:$J$22,2,FALSE),0),
IF(BG27=4,IF(AND(BF27&gt;='2-CALCUL ANNUALISATION FORFAIT'!$G$4,BF27&lt;='2-CALCUL ANNUALISATION FORFAIT'!$H$4),VLOOKUP(BE27,PARAMETRES!$M$16:$N$22,2,FALSE),0),
IF(BG27=5,IF(AND(BF27&gt;='2-CALCUL ANNUALISATION FORFAIT'!$G$4,BF27&lt;='2-CALCUL ANNUALISATION FORFAIT'!$H$4),VLOOKUP(BE27,PARAMETRES!$Q$16:$R$22,2,FALSE),0),
IF(BG27=6,IF(AND(BF27&gt;='2-CALCUL ANNUALISATION FORFAIT'!$G$4,BF27&lt;='2-CALCUL ANNUALISATION FORFAIT'!$H$4),VLOOKUP(BE27,PARAMETRES!$U$16:$V$22,2,FALSE),0),
IF(BG27=7,IF(AND(BF27&gt;='2-CALCUL ANNUALISATION FORFAIT'!$G$4,BF27&lt;='2-CALCUL ANNUALISATION FORFAIT'!$H$4),VLOOKUP(BE27,PARAMETRES!$Y$16:$Z$22,2,FALSE),0),
IF(BG27=8,IF(AND(BF27&gt;='2-CALCUL ANNUALISATION FORFAIT'!$G$4,BF27&lt;='2-CALCUL ANNUALISATION FORFAIT'!$H$4),VLOOKUP(BE27,PARAMETRES!$AC$16:$AD$22,2,FALSE),0),
IF(BG27=9,IF(AND(BF27&gt;='2-CALCUL ANNUALISATION FORFAIT'!$G$4,BF27&lt;='2-CALCUL ANNUALISATION FORFAIT'!$H$4),VLOOKUP(BE27,PARAMETRES!$AG$16:$AH$22,2,FALSE),0),
IF(BG27=10,IF(AND(BF27&gt;='2-CALCUL ANNUALISATION FORFAIT'!$G$4,BF27&lt;='2-CALCUL ANNUALISATION FORFAIT'!$H$4),VLOOKUP(BE27,PARAMETRES!$AK$16:$AL$22,2,FALSE),0))))))))))))</f>
        <v>RH</v>
      </c>
      <c r="BI27" s="183">
        <f>IF(AND(BF27&gt;='2-CALCUL ANNUALISATION FORFAIT'!$G$4,BF27&lt;='2-CALCUL ANNUALISATION FORFAIT'!$H$4),VLOOKUP(BH27,'2-CALCUL ANNUALISATION FORFAIT'!$E$24:$K$37,7,FALSE),"NP")</f>
        <v>0</v>
      </c>
    </row>
    <row r="28" spans="2:61" ht="22.15" customHeight="1" x14ac:dyDescent="0.25">
      <c r="B28" s="182" t="str">
        <f t="shared" si="0"/>
        <v>mercredi</v>
      </c>
      <c r="C28" s="47">
        <f t="shared" si="12"/>
        <v>45665</v>
      </c>
      <c r="D28" s="232" cm="1">
        <f t="array" ref="D28">IFERROR(IF(OR(C28&lt;'2-CALCUL ANNUALISATION FORFAIT'!$G$4,C28&gt;'2-CALCUL ANNUALISATION FORFAIT'!$H$4),"NP",IF(C28=$AA$7,$Z$7,IF(B28="lundi",IF(INDEX('2-CALCUL ANNUALISATION FORFAIT'!$K$43:$K$52,MOD(D27,COUNTIF('2-CALCUL ANNUALISATION FORFAIT'!$K$43:$K$52,"&gt;0"))+1)&gt;0,MOD(D27,COUNTIF('2-CALCUL ANNUALISATION FORFAIT'!$K$43:$K$52,"&gt;0"))+1,1),D27))),$Z$7)</f>
        <v>2</v>
      </c>
      <c r="E28" s="233" t="str">
        <f>IF(D28="NP","NP",
IF(D28=1,IF(AND(C28&gt;='2-CALCUL ANNUALISATION FORFAIT'!$G$4,C28&lt;='2-CALCUL ANNUALISATION FORFAIT'!$H$4),VLOOKUP(B28,PARAMETRES!$A$16:$B$22,2,FALSE),0),
IF(D28=2,IF(AND(C28&gt;='2-CALCUL ANNUALISATION FORFAIT'!$G$4,C28&lt;='2-CALCUL ANNUALISATION FORFAIT'!$H$4),VLOOKUP(B28,PARAMETRES!$E$16:$F$22,2,FALSE),0),
IF(D28=3,IF(AND(C28&gt;='2-CALCUL ANNUALISATION FORFAIT'!$G$4,C28&lt;='2-CALCUL ANNUALISATION FORFAIT'!$H$4),VLOOKUP(B28,PARAMETRES!$I$16:$J$22,2,FALSE),0),
IF(D28=4,IF(AND(C28&gt;='2-CALCUL ANNUALISATION FORFAIT'!$G$4,C28&lt;='2-CALCUL ANNUALISATION FORFAIT'!$H$4),VLOOKUP(B28,PARAMETRES!$M$16:$N$22,2,FALSE),0),
IF(D28=5,IF(AND(C28&gt;='2-CALCUL ANNUALISATION FORFAIT'!$G$4,C28&lt;='2-CALCUL ANNUALISATION FORFAIT'!$H$4),VLOOKUP(B28,PARAMETRES!$Q$16:$R$22,2,FALSE),0),
IF(D28=6,IF(AND(C28&gt;='2-CALCUL ANNUALISATION FORFAIT'!$G$4,C28&lt;='2-CALCUL ANNUALISATION FORFAIT'!$H$4),VLOOKUP(B28,PARAMETRES!$U$16:$V$22,2,FALSE),0),
IF(D28=7,IF(AND(C28&gt;='2-CALCUL ANNUALISATION FORFAIT'!$G$4,C28&lt;='2-CALCUL ANNUALISATION FORFAIT'!$H$4),VLOOKUP(B28,PARAMETRES!$Y$16:$Z$22,2,FALSE),0),
IF(D28=8,IF(AND(C28&gt;='2-CALCUL ANNUALISATION FORFAIT'!$G$4,C28&lt;='2-CALCUL ANNUALISATION FORFAIT'!$H$4),VLOOKUP(B28,PARAMETRES!$AC$16:$AD$22,2,FALSE),0),
IF(D28=9,IF(AND(C28&gt;='2-CALCUL ANNUALISATION FORFAIT'!$G$4,C28&lt;='2-CALCUL ANNUALISATION FORFAIT'!$H$4),VLOOKUP(B28,PARAMETRES!$AG$16:$AH$22,2,FALSE),0),
IF(D28=10,IF(AND(C28&gt;='2-CALCUL ANNUALISATION FORFAIT'!$G$4,C28&lt;='2-CALCUL ANNUALISATION FORFAIT'!$H$4),VLOOKUP(B28,PARAMETRES!$AK$16:$AL$22,2,FALSE),0))))))))))))</f>
        <v>J2</v>
      </c>
      <c r="F28" s="183">
        <f>IF(AND(C28&gt;='2-CALCUL ANNUALISATION FORFAIT'!$G$4,C28&lt;='2-CALCUL ANNUALISATION FORFAIT'!$H$4),VLOOKUP(E28,'2-CALCUL ANNUALISATION FORFAIT'!$E$24:$K$37,7,FALSE),"NP")</f>
        <v>0.20833333333333331</v>
      </c>
      <c r="G28" s="188" t="str">
        <f t="shared" si="1"/>
        <v>samedi</v>
      </c>
      <c r="H28" s="47">
        <f t="shared" si="13"/>
        <v>45696</v>
      </c>
      <c r="I28" s="232" cm="1">
        <f t="array" ref="I28">IFERROR(IF(OR(H28&lt;'2-CALCUL ANNUALISATION FORFAIT'!$G$4,H28&gt;'2-CALCUL ANNUALISATION FORFAIT'!$H$4),"NP",IF(H28=$AA$7,$Z$7,IF(G28="lundi",IF(INDEX('2-CALCUL ANNUALISATION FORFAIT'!$K$43:$K$52,MOD(I27,COUNTIF('2-CALCUL ANNUALISATION FORFAIT'!$K$43:$K$52,"&gt;0"))+1)&gt;0,MOD(I27,COUNTIF('2-CALCUL ANNUALISATION FORFAIT'!$K$43:$K$52,"&gt;0"))+1,1),I27))),$Z$7)</f>
        <v>2</v>
      </c>
      <c r="J28" s="233" t="str">
        <f>IF(I28="NP","NP",
IF(I28=1,IF(AND(H28&gt;='2-CALCUL ANNUALISATION FORFAIT'!$G$4,H28&lt;='2-CALCUL ANNUALISATION FORFAIT'!$H$4),VLOOKUP(G28,PARAMETRES!$A$16:$B$22,2,FALSE),0),
IF(I28=2,IF(AND(H28&gt;='2-CALCUL ANNUALISATION FORFAIT'!$G$4,H28&lt;='2-CALCUL ANNUALISATION FORFAIT'!$H$4),VLOOKUP(G28,PARAMETRES!$E$16:$F$22,2,FALSE),0),
IF(I28=3,IF(AND(H28&gt;='2-CALCUL ANNUALISATION FORFAIT'!$G$4,H28&lt;='2-CALCUL ANNUALISATION FORFAIT'!$H$4),VLOOKUP(G28,PARAMETRES!$I$16:$J$22,2,FALSE),0),
IF(I28=4,IF(AND(H28&gt;='2-CALCUL ANNUALISATION FORFAIT'!$G$4,H28&lt;='2-CALCUL ANNUALISATION FORFAIT'!$H$4),VLOOKUP(G28,PARAMETRES!$M$16:$N$22,2,FALSE),0),
IF(I28=5,IF(AND(H28&gt;='2-CALCUL ANNUALISATION FORFAIT'!$G$4,H28&lt;='2-CALCUL ANNUALISATION FORFAIT'!$H$4),VLOOKUP(G28,PARAMETRES!$Q$16:$R$22,2,FALSE),0),
IF(I28=6,IF(AND(H28&gt;='2-CALCUL ANNUALISATION FORFAIT'!$G$4,H28&lt;='2-CALCUL ANNUALISATION FORFAIT'!$H$4),VLOOKUP(G28,PARAMETRES!$U$16:$V$22,2,FALSE),0),
IF(I28=7,IF(AND(H28&gt;='2-CALCUL ANNUALISATION FORFAIT'!$G$4,H28&lt;='2-CALCUL ANNUALISATION FORFAIT'!$H$4),VLOOKUP(G28,PARAMETRES!$Y$16:$Z$22,2,FALSE),0),
IF(I28=8,IF(AND(H28&gt;='2-CALCUL ANNUALISATION FORFAIT'!$G$4,H28&lt;='2-CALCUL ANNUALISATION FORFAIT'!$H$4),VLOOKUP(G28,PARAMETRES!$AC$16:$AD$22,2,FALSE),0),
IF(I28=9,IF(AND(H28&gt;='2-CALCUL ANNUALISATION FORFAIT'!$G$4,H28&lt;='2-CALCUL ANNUALISATION FORFAIT'!$H$4),VLOOKUP(G28,PARAMETRES!$AG$16:$AH$22,2,FALSE),0),
IF(I28=10,IF(AND(H28&gt;='2-CALCUL ANNUALISATION FORFAIT'!$G$4,H28&lt;='2-CALCUL ANNUALISATION FORFAIT'!$H$4),VLOOKUP(G28,PARAMETRES!$AK$16:$AL$22,2,FALSE),0))))))))))))</f>
        <v>RH</v>
      </c>
      <c r="K28" s="183">
        <f>IF(AND(H28&gt;='2-CALCUL ANNUALISATION FORFAIT'!$G$4,H28&lt;='2-CALCUL ANNUALISATION FORFAIT'!$H$4),VLOOKUP(J28,'2-CALCUL ANNUALISATION FORFAIT'!$E$24:$K$37,7,FALSE),"NP")</f>
        <v>0</v>
      </c>
      <c r="L28" s="188" t="str">
        <f t="shared" si="2"/>
        <v>samedi</v>
      </c>
      <c r="M28" s="47">
        <f t="shared" si="14"/>
        <v>45724</v>
      </c>
      <c r="N28" s="232" cm="1">
        <f t="array" ref="N28">IFERROR(IF(OR(M28&lt;'2-CALCUL ANNUALISATION FORFAIT'!$G$4,M28&gt;'2-CALCUL ANNUALISATION FORFAIT'!$H$4),"NP",IF(M28=$AA$7,$Z$7,IF(L28="lundi",IF(INDEX('2-CALCUL ANNUALISATION FORFAIT'!$K$43:$K$52,MOD(N27,COUNTIF('2-CALCUL ANNUALISATION FORFAIT'!$K$43:$K$52,"&gt;0"))+1)&gt;0,MOD(N27,COUNTIF('2-CALCUL ANNUALISATION FORFAIT'!$K$43:$K$52,"&gt;0"))+1,1),N27))),$Z$7)</f>
        <v>2</v>
      </c>
      <c r="O28" s="233" t="str">
        <f>IF(N28="NP","NP",
IF(N28=1,IF(AND(M28&gt;='2-CALCUL ANNUALISATION FORFAIT'!$G$4,M28&lt;='2-CALCUL ANNUALISATION FORFAIT'!$H$4),VLOOKUP(L28,PARAMETRES!$A$16:$B$22,2,FALSE),0),
IF(N28=2,IF(AND(M28&gt;='2-CALCUL ANNUALISATION FORFAIT'!$G$4,M28&lt;='2-CALCUL ANNUALISATION FORFAIT'!$H$4),VLOOKUP(L28,PARAMETRES!$E$16:$F$22,2,FALSE),0),
IF(N28=3,IF(AND(M28&gt;='2-CALCUL ANNUALISATION FORFAIT'!$G$4,M28&lt;='2-CALCUL ANNUALISATION FORFAIT'!$H$4),VLOOKUP(L28,PARAMETRES!$I$16:$J$22,2,FALSE),0),
IF(N28=4,IF(AND(M28&gt;='2-CALCUL ANNUALISATION FORFAIT'!$G$4,M28&lt;='2-CALCUL ANNUALISATION FORFAIT'!$H$4),VLOOKUP(L28,PARAMETRES!$M$16:$N$22,2,FALSE),0),
IF(N28=5,IF(AND(M28&gt;='2-CALCUL ANNUALISATION FORFAIT'!$G$4,M28&lt;='2-CALCUL ANNUALISATION FORFAIT'!$H$4),VLOOKUP(L28,PARAMETRES!$Q$16:$R$22,2,FALSE),0),
IF(N28=6,IF(AND(M28&gt;='2-CALCUL ANNUALISATION FORFAIT'!$G$4,M28&lt;='2-CALCUL ANNUALISATION FORFAIT'!$H$4),VLOOKUP(L28,PARAMETRES!$U$16:$V$22,2,FALSE),0),
IF(N28=7,IF(AND(M28&gt;='2-CALCUL ANNUALISATION FORFAIT'!$G$4,M28&lt;='2-CALCUL ANNUALISATION FORFAIT'!$H$4),VLOOKUP(L28,PARAMETRES!$Y$16:$Z$22,2,FALSE),0),
IF(N28=8,IF(AND(M28&gt;='2-CALCUL ANNUALISATION FORFAIT'!$G$4,M28&lt;='2-CALCUL ANNUALISATION FORFAIT'!$H$4),VLOOKUP(L28,PARAMETRES!$AC$16:$AD$22,2,FALSE),0),
IF(N28=9,IF(AND(M28&gt;='2-CALCUL ANNUALISATION FORFAIT'!$G$4,M28&lt;='2-CALCUL ANNUALISATION FORFAIT'!$H$4),VLOOKUP(L28,PARAMETRES!$AG$16:$AH$22,2,FALSE),0),
IF(N28=10,IF(AND(M28&gt;='2-CALCUL ANNUALISATION FORFAIT'!$G$4,M28&lt;='2-CALCUL ANNUALISATION FORFAIT'!$H$4),VLOOKUP(L28,PARAMETRES!$AK$16:$AL$22,2,FALSE),0))))))))))))</f>
        <v>RH</v>
      </c>
      <c r="P28" s="195">
        <f>IF(AND(M28&gt;='2-CALCUL ANNUALISATION FORFAIT'!$G$4,M28&lt;='2-CALCUL ANNUALISATION FORFAIT'!$H$4),VLOOKUP(O28,'2-CALCUL ANNUALISATION FORFAIT'!$E$24:$K$37,7,FALSE),"NP")</f>
        <v>0</v>
      </c>
      <c r="Q28" s="182" t="str">
        <f t="shared" si="3"/>
        <v>mardi</v>
      </c>
      <c r="R28" s="47">
        <f t="shared" si="15"/>
        <v>45755</v>
      </c>
      <c r="S28" s="232" cm="1">
        <f t="array" ref="S28">IFERROR(IF(OR(R28&lt;'2-CALCUL ANNUALISATION FORFAIT'!$G$4,R28&gt;'2-CALCUL ANNUALISATION FORFAIT'!$H$4),"NP",IF(R28=$AA$7,$Z$7,IF(Q28="lundi",IF(INDEX('2-CALCUL ANNUALISATION FORFAIT'!$K$43:$K$52,MOD(S27,COUNTIF('2-CALCUL ANNUALISATION FORFAIT'!$K$43:$K$52,"&gt;0"))+1)&gt;0,MOD(S27,COUNTIF('2-CALCUL ANNUALISATION FORFAIT'!$K$43:$K$52,"&gt;0"))+1,1),S27))),$Z$7)</f>
        <v>1</v>
      </c>
      <c r="T28" s="233" t="str">
        <f>IF(S28="NP","NP",
IF(S28=1,IF(AND(R28&gt;='2-CALCUL ANNUALISATION FORFAIT'!$G$4,R28&lt;='2-CALCUL ANNUALISATION FORFAIT'!$H$4),VLOOKUP(Q28,PARAMETRES!$A$16:$B$22,2,FALSE),0),
IF(S28=2,IF(AND(R28&gt;='2-CALCUL ANNUALISATION FORFAIT'!$G$4,R28&lt;='2-CALCUL ANNUALISATION FORFAIT'!$H$4),VLOOKUP(Q28,PARAMETRES!$E$16:$F$22,2,FALSE),0),
IF(S28=3,IF(AND(R28&gt;='2-CALCUL ANNUALISATION FORFAIT'!$G$4,R28&lt;='2-CALCUL ANNUALISATION FORFAIT'!$H$4),VLOOKUP(Q28,PARAMETRES!$I$16:$J$22,2,FALSE),0),
IF(S28=4,IF(AND(R28&gt;='2-CALCUL ANNUALISATION FORFAIT'!$G$4,R28&lt;='2-CALCUL ANNUALISATION FORFAIT'!$H$4),VLOOKUP(Q28,PARAMETRES!$M$16:$N$22,2,FALSE),0),
IF(S28=5,IF(AND(R28&gt;='2-CALCUL ANNUALISATION FORFAIT'!$G$4,R28&lt;='2-CALCUL ANNUALISATION FORFAIT'!$H$4),VLOOKUP(Q28,PARAMETRES!$Q$16:$R$22,2,FALSE),0),
IF(S28=6,IF(AND(R28&gt;='2-CALCUL ANNUALISATION FORFAIT'!$G$4,R28&lt;='2-CALCUL ANNUALISATION FORFAIT'!$H$4),VLOOKUP(Q28,PARAMETRES!$U$16:$V$22,2,FALSE),0),
IF(S28=7,IF(AND(R28&gt;='2-CALCUL ANNUALISATION FORFAIT'!$G$4,R28&lt;='2-CALCUL ANNUALISATION FORFAIT'!$H$4),VLOOKUP(Q28,PARAMETRES!$Y$16:$Z$22,2,FALSE),0),
IF(S28=8,IF(AND(R28&gt;='2-CALCUL ANNUALISATION FORFAIT'!$G$4,R28&lt;='2-CALCUL ANNUALISATION FORFAIT'!$H$4),VLOOKUP(Q28,PARAMETRES!$AC$16:$AD$22,2,FALSE),0),
IF(S28=9,IF(AND(R28&gt;='2-CALCUL ANNUALISATION FORFAIT'!$G$4,R28&lt;='2-CALCUL ANNUALISATION FORFAIT'!$H$4),VLOOKUP(Q28,PARAMETRES!$AG$16:$AH$22,2,FALSE),0),
IF(S28=10,IF(AND(R28&gt;='2-CALCUL ANNUALISATION FORFAIT'!$G$4,R28&lt;='2-CALCUL ANNUALISATION FORFAIT'!$H$4),VLOOKUP(Q28,PARAMETRES!$AK$16:$AL$22,2,FALSE),0))))))))))))</f>
        <v>J</v>
      </c>
      <c r="U28" s="195">
        <f>IF(AND(R28&gt;='2-CALCUL ANNUALISATION FORFAIT'!$G$4,R28&lt;='2-CALCUL ANNUALISATION FORFAIT'!$H$4),VLOOKUP(T28,'2-CALCUL ANNUALISATION FORFAIT'!$E$24:$K$37,7,FALSE),"NP")</f>
        <v>0.37500000000000006</v>
      </c>
      <c r="V28" s="182" t="str">
        <f t="shared" si="4"/>
        <v>jeudi</v>
      </c>
      <c r="W28" s="181">
        <f t="shared" si="16"/>
        <v>45785</v>
      </c>
      <c r="X28" s="232" cm="1">
        <f t="array" ref="X28">IFERROR(IF(OR(W28&lt;'2-CALCUL ANNUALISATION FORFAIT'!$G$4,W28&gt;'2-CALCUL ANNUALISATION FORFAIT'!$H$4),"NP",IF(W28=$AA$7,$Z$7,IF(V28="lundi",IF(INDEX('2-CALCUL ANNUALISATION FORFAIT'!$K$43:$K$52,MOD(X27,COUNTIF('2-CALCUL ANNUALISATION FORFAIT'!$K$43:$K$52,"&gt;0"))+1)&gt;0,MOD(X27,COUNTIF('2-CALCUL ANNUALISATION FORFAIT'!$K$43:$K$52,"&gt;0"))+1,1),X27))),$Z$7)</f>
        <v>1</v>
      </c>
      <c r="Y28" s="233" t="str">
        <f>IF(X28="NP","NP",
IF(X28=1,IF(AND(W28&gt;='2-CALCUL ANNUALISATION FORFAIT'!$G$4,W28&lt;='2-CALCUL ANNUALISATION FORFAIT'!$H$4),VLOOKUP(V28,PARAMETRES!$A$16:$B$22,2,FALSE),0),
IF(X28=2,IF(AND(W28&gt;='2-CALCUL ANNUALISATION FORFAIT'!$G$4,W28&lt;='2-CALCUL ANNUALISATION FORFAIT'!$H$4),VLOOKUP(V28,PARAMETRES!$E$16:$F$22,2,FALSE),0),
IF(X28=3,IF(AND(W28&gt;='2-CALCUL ANNUALISATION FORFAIT'!$G$4,W28&lt;='2-CALCUL ANNUALISATION FORFAIT'!$H$4),VLOOKUP(V28,PARAMETRES!$I$16:$J$22,2,FALSE),0),
IF(X28=4,IF(AND(W28&gt;='2-CALCUL ANNUALISATION FORFAIT'!$G$4,W28&lt;='2-CALCUL ANNUALISATION FORFAIT'!$H$4),VLOOKUP(V28,PARAMETRES!$M$16:$N$22,2,FALSE),0),
IF(X28=5,IF(AND(W28&gt;='2-CALCUL ANNUALISATION FORFAIT'!$G$4,W28&lt;='2-CALCUL ANNUALISATION FORFAIT'!$H$4),VLOOKUP(V28,PARAMETRES!$Q$16:$R$22,2,FALSE),0),
IF(X28=6,IF(AND(W28&gt;='2-CALCUL ANNUALISATION FORFAIT'!$G$4,W28&lt;='2-CALCUL ANNUALISATION FORFAIT'!$H$4),VLOOKUP(V28,PARAMETRES!$U$16:$V$22,2,FALSE),0),
IF(X28=7,IF(AND(W28&gt;='2-CALCUL ANNUALISATION FORFAIT'!$G$4,W28&lt;='2-CALCUL ANNUALISATION FORFAIT'!$H$4),VLOOKUP(V28,PARAMETRES!$Y$16:$Z$22,2,FALSE),0),
IF(X28=8,IF(AND(W28&gt;='2-CALCUL ANNUALISATION FORFAIT'!$G$4,W28&lt;='2-CALCUL ANNUALISATION FORFAIT'!$H$4),VLOOKUP(V28,PARAMETRES!$AC$16:$AD$22,2,FALSE),0),
IF(X28=9,IF(AND(W28&gt;='2-CALCUL ANNUALISATION FORFAIT'!$G$4,W28&lt;='2-CALCUL ANNUALISATION FORFAIT'!$H$4),VLOOKUP(V28,PARAMETRES!$AG$16:$AH$22,2,FALSE),0),
IF(X28=10,IF(AND(W28&gt;='2-CALCUL ANNUALISATION FORFAIT'!$G$4,W28&lt;='2-CALCUL ANNUALISATION FORFAIT'!$H$4),VLOOKUP(V28,PARAMETRES!$AK$16:$AL$22,2,FALSE),0))))))))))))</f>
        <v>J</v>
      </c>
      <c r="Z28" s="195">
        <f>IF(AND(W28&gt;='2-CALCUL ANNUALISATION FORFAIT'!$G$4,W28&lt;='2-CALCUL ANNUALISATION FORFAIT'!$H$4),VLOOKUP(Y28,'2-CALCUL ANNUALISATION FORFAIT'!$E$24:$K$37,7,FALSE),"NP")</f>
        <v>0.37500000000000006</v>
      </c>
      <c r="AA28" s="182" t="str">
        <f t="shared" si="5"/>
        <v>dimanche</v>
      </c>
      <c r="AB28" s="47">
        <f t="shared" si="17"/>
        <v>45816</v>
      </c>
      <c r="AC28" s="232" cm="1">
        <f t="array" ref="AC28">IFERROR(IF(OR(AB28&lt;'2-CALCUL ANNUALISATION FORFAIT'!$G$4,AB28&gt;'2-CALCUL ANNUALISATION FORFAIT'!$H$4),"NP",IF(AB28=$AA$7,$Z$7,IF(AA28="lundi",IF(INDEX('2-CALCUL ANNUALISATION FORFAIT'!$K$43:$K$52,MOD(AC27,COUNTIF('2-CALCUL ANNUALISATION FORFAIT'!$K$43:$K$52,"&gt;0"))+1)&gt;0,MOD(AC27,COUNTIF('2-CALCUL ANNUALISATION FORFAIT'!$K$43:$K$52,"&gt;0"))+1,1),AC27))),$Z$7)</f>
        <v>1</v>
      </c>
      <c r="AD28" s="233" t="str">
        <f>IF(AC28="NP","NP",
IF(AC28=1,IF(AND(AB28&gt;='2-CALCUL ANNUALISATION FORFAIT'!$G$4,AB28&lt;='2-CALCUL ANNUALISATION FORFAIT'!$H$4),VLOOKUP(AA28,PARAMETRES!$A$16:$B$22,2,FALSE),0),
IF(AC28=2,IF(AND(AB28&gt;='2-CALCUL ANNUALISATION FORFAIT'!$G$4,AB28&lt;='2-CALCUL ANNUALISATION FORFAIT'!$H$4),VLOOKUP(AA28,PARAMETRES!$E$16:$F$22,2,FALSE),0),
IF(AC28=3,IF(AND(AB28&gt;='2-CALCUL ANNUALISATION FORFAIT'!$G$4,AB28&lt;='2-CALCUL ANNUALISATION FORFAIT'!$H$4),VLOOKUP(AA28,PARAMETRES!$I$16:$J$22,2,FALSE),0),
IF(AC28=4,IF(AND(AB28&gt;='2-CALCUL ANNUALISATION FORFAIT'!$G$4,AB28&lt;='2-CALCUL ANNUALISATION FORFAIT'!$H$4),VLOOKUP(AA28,PARAMETRES!$M$16:$N$22,2,FALSE),0),
IF(AC28=5,IF(AND(AB28&gt;='2-CALCUL ANNUALISATION FORFAIT'!$G$4,AB28&lt;='2-CALCUL ANNUALISATION FORFAIT'!$H$4),VLOOKUP(AA28,PARAMETRES!$Q$16:$R$22,2,FALSE),0),
IF(AC28=6,IF(AND(AB28&gt;='2-CALCUL ANNUALISATION FORFAIT'!$G$4,AB28&lt;='2-CALCUL ANNUALISATION FORFAIT'!$H$4),VLOOKUP(AA28,PARAMETRES!$U$16:$V$22,2,FALSE),0),
IF(AC28=7,IF(AND(AB28&gt;='2-CALCUL ANNUALISATION FORFAIT'!$G$4,AB28&lt;='2-CALCUL ANNUALISATION FORFAIT'!$H$4),VLOOKUP(AA28,PARAMETRES!$Y$16:$Z$22,2,FALSE),0),
IF(AC28=8,IF(AND(AB28&gt;='2-CALCUL ANNUALISATION FORFAIT'!$G$4,AB28&lt;='2-CALCUL ANNUALISATION FORFAIT'!$H$4),VLOOKUP(AA28,PARAMETRES!$AC$16:$AD$22,2,FALSE),0),
IF(AC28=9,IF(AND(AB28&gt;='2-CALCUL ANNUALISATION FORFAIT'!$G$4,AB28&lt;='2-CALCUL ANNUALISATION FORFAIT'!$H$4),VLOOKUP(AA28,PARAMETRES!$AG$16:$AH$22,2,FALSE),0),
IF(AC28=10,IF(AND(AB28&gt;='2-CALCUL ANNUALISATION FORFAIT'!$G$4,AB28&lt;='2-CALCUL ANNUALISATION FORFAIT'!$H$4),VLOOKUP(AA28,PARAMETRES!$AK$16:$AL$22,2,FALSE),0))))))))))))</f>
        <v>RH</v>
      </c>
      <c r="AE28" s="195">
        <f>IF(AND(AB28&gt;='2-CALCUL ANNUALISATION FORFAIT'!$G$4,AB28&lt;='2-CALCUL ANNUALISATION FORFAIT'!$H$4),VLOOKUP(AD28,'2-CALCUL ANNUALISATION FORFAIT'!$E$24:$K$37,7,FALSE),"NP")</f>
        <v>0</v>
      </c>
      <c r="AF28" s="201" t="str">
        <f t="shared" si="6"/>
        <v>mardi</v>
      </c>
      <c r="AG28" s="47">
        <f t="shared" si="18"/>
        <v>45846</v>
      </c>
      <c r="AH28" s="232" cm="1">
        <f t="array" ref="AH28">IFERROR(IF(OR(AG28&lt;'2-CALCUL ANNUALISATION FORFAIT'!$G$4,AG28&gt;'2-CALCUL ANNUALISATION FORFAIT'!$H$4),"NP",IF(AG28=$AA$7,$Z$7,IF(AF28="lundi",IF(INDEX('2-CALCUL ANNUALISATION FORFAIT'!$K$43:$K$52,MOD(AH27,COUNTIF('2-CALCUL ANNUALISATION FORFAIT'!$K$43:$K$52,"&gt;0"))+1)&gt;0,MOD(AH27,COUNTIF('2-CALCUL ANNUALISATION FORFAIT'!$K$43:$K$52,"&gt;0"))+1,1),AH27))),$Z$7)</f>
        <v>2</v>
      </c>
      <c r="AI28" s="233" t="str">
        <f>IF(AH28="NP","NP",
IF(AH28=1,IF(AND(AG28&gt;='2-CALCUL ANNUALISATION FORFAIT'!$G$4,AG28&lt;='2-CALCUL ANNUALISATION FORFAIT'!$H$4),VLOOKUP(AF28,PARAMETRES!$A$16:$B$22,2,FALSE),0),
IF(AH28=2,IF(AND(AG28&gt;='2-CALCUL ANNUALISATION FORFAIT'!$G$4,AG28&lt;='2-CALCUL ANNUALISATION FORFAIT'!$H$4),VLOOKUP(AF28,PARAMETRES!$E$16:$F$22,2,FALSE),0),
IF(AH28=3,IF(AND(AG28&gt;='2-CALCUL ANNUALISATION FORFAIT'!$G$4,AG28&lt;='2-CALCUL ANNUALISATION FORFAIT'!$H$4),VLOOKUP(AF28,PARAMETRES!$I$16:$J$22,2,FALSE),0),
IF(AH28=4,IF(AND(AG28&gt;='2-CALCUL ANNUALISATION FORFAIT'!$G$4,AG28&lt;='2-CALCUL ANNUALISATION FORFAIT'!$H$4),VLOOKUP(AF28,PARAMETRES!$M$16:$N$22,2,FALSE),0),
IF(AH28=5,IF(AND(AG28&gt;='2-CALCUL ANNUALISATION FORFAIT'!$G$4,AG28&lt;='2-CALCUL ANNUALISATION FORFAIT'!$H$4),VLOOKUP(AF28,PARAMETRES!$Q$16:$R$22,2,FALSE),0),
IF(AH28=6,IF(AND(AG28&gt;='2-CALCUL ANNUALISATION FORFAIT'!$G$4,AG28&lt;='2-CALCUL ANNUALISATION FORFAIT'!$H$4),VLOOKUP(AF28,PARAMETRES!$U$16:$V$22,2,FALSE),0),
IF(AH28=7,IF(AND(AG28&gt;='2-CALCUL ANNUALISATION FORFAIT'!$G$4,AG28&lt;='2-CALCUL ANNUALISATION FORFAIT'!$H$4),VLOOKUP(AF28,PARAMETRES!$Y$16:$Z$22,2,FALSE),0),
IF(AH28=8,IF(AND(AG28&gt;='2-CALCUL ANNUALISATION FORFAIT'!$G$4,AG28&lt;='2-CALCUL ANNUALISATION FORFAIT'!$H$4),VLOOKUP(AF28,PARAMETRES!$AC$16:$AD$22,2,FALSE),0),
IF(AH28=9,IF(AND(AG28&gt;='2-CALCUL ANNUALISATION FORFAIT'!$G$4,AG28&lt;='2-CALCUL ANNUALISATION FORFAIT'!$H$4),VLOOKUP(AF28,PARAMETRES!$AG$16:$AH$22,2,FALSE),0),
IF(AH28=10,IF(AND(AG28&gt;='2-CALCUL ANNUALISATION FORFAIT'!$G$4,AG28&lt;='2-CALCUL ANNUALISATION FORFAIT'!$H$4),VLOOKUP(AF28,PARAMETRES!$AK$16:$AL$22,2,FALSE),0))))))))))))</f>
        <v>J2</v>
      </c>
      <c r="AJ28" s="195">
        <f>IF(AND(AG28&gt;='2-CALCUL ANNUALISATION FORFAIT'!$G$4,AG28&lt;='2-CALCUL ANNUALISATION FORFAIT'!$H$4),VLOOKUP(AI28,'2-CALCUL ANNUALISATION FORFAIT'!$E$24:$K$37,7,FALSE),"NP")</f>
        <v>0.20833333333333331</v>
      </c>
      <c r="AK28" s="182" t="str">
        <f t="shared" si="7"/>
        <v>vendredi</v>
      </c>
      <c r="AL28" s="47">
        <f t="shared" si="19"/>
        <v>45877</v>
      </c>
      <c r="AM28" s="232" cm="1">
        <f t="array" ref="AM28">IFERROR(IF(OR(AL28&lt;'2-CALCUL ANNUALISATION FORFAIT'!$G$4,AL28&gt;'2-CALCUL ANNUALISATION FORFAIT'!$H$4),"NP",IF(AL28=$AA$7,$Z$7,IF(AK28="lundi",IF(INDEX('2-CALCUL ANNUALISATION FORFAIT'!$K$43:$K$52,MOD(AM27,COUNTIF('2-CALCUL ANNUALISATION FORFAIT'!$K$43:$K$52,"&gt;0"))+1)&gt;0,MOD(AM27,COUNTIF('2-CALCUL ANNUALISATION FORFAIT'!$K$43:$K$52,"&gt;0"))+1,1),AM27))),$Z$7)</f>
        <v>2</v>
      </c>
      <c r="AN28" s="233" t="str">
        <f>IF(AM28="NP","NP",
IF(AM28=1,IF(AND(AL28&gt;='2-CALCUL ANNUALISATION FORFAIT'!$G$4,AL28&lt;='2-CALCUL ANNUALISATION FORFAIT'!$H$4),VLOOKUP(AK28,PARAMETRES!$A$16:$B$22,2,FALSE),0),
IF(AM28=2,IF(AND(AL28&gt;='2-CALCUL ANNUALISATION FORFAIT'!$G$4,AL28&lt;='2-CALCUL ANNUALISATION FORFAIT'!$H$4),VLOOKUP(AK28,PARAMETRES!$E$16:$F$22,2,FALSE),0),
IF(AM28=3,IF(AND(AL28&gt;='2-CALCUL ANNUALISATION FORFAIT'!$G$4,AL28&lt;='2-CALCUL ANNUALISATION FORFAIT'!$H$4),VLOOKUP(AK28,PARAMETRES!$I$16:$J$22,2,FALSE),0),
IF(AM28=4,IF(AND(AL28&gt;='2-CALCUL ANNUALISATION FORFAIT'!$G$4,AL28&lt;='2-CALCUL ANNUALISATION FORFAIT'!$H$4),VLOOKUP(AK28,PARAMETRES!$M$16:$N$22,2,FALSE),0),
IF(AM28=5,IF(AND(AL28&gt;='2-CALCUL ANNUALISATION FORFAIT'!$G$4,AL28&lt;='2-CALCUL ANNUALISATION FORFAIT'!$H$4),VLOOKUP(AK28,PARAMETRES!$Q$16:$R$22,2,FALSE),0),
IF(AM28=6,IF(AND(AL28&gt;='2-CALCUL ANNUALISATION FORFAIT'!$G$4,AL28&lt;='2-CALCUL ANNUALISATION FORFAIT'!$H$4),VLOOKUP(AK28,PARAMETRES!$U$16:$V$22,2,FALSE),0),
IF(AM28=7,IF(AND(AL28&gt;='2-CALCUL ANNUALISATION FORFAIT'!$G$4,AL28&lt;='2-CALCUL ANNUALISATION FORFAIT'!$H$4),VLOOKUP(AK28,PARAMETRES!$Y$16:$Z$22,2,FALSE),0),
IF(AM28=8,IF(AND(AL28&gt;='2-CALCUL ANNUALISATION FORFAIT'!$G$4,AL28&lt;='2-CALCUL ANNUALISATION FORFAIT'!$H$4),VLOOKUP(AK28,PARAMETRES!$AC$16:$AD$22,2,FALSE),0),
IF(AM28=9,IF(AND(AL28&gt;='2-CALCUL ANNUALISATION FORFAIT'!$G$4,AL28&lt;='2-CALCUL ANNUALISATION FORFAIT'!$H$4),VLOOKUP(AK28,PARAMETRES!$AG$16:$AH$22,2,FALSE),0),
IF(AM28=10,IF(AND(AL28&gt;='2-CALCUL ANNUALISATION FORFAIT'!$G$4,AL28&lt;='2-CALCUL ANNUALISATION FORFAIT'!$H$4),VLOOKUP(AK28,PARAMETRES!$AK$16:$AL$22,2,FALSE),0))))))))))))</f>
        <v>J2</v>
      </c>
      <c r="AO28" s="195">
        <f>IF(AND(AL28&gt;='2-CALCUL ANNUALISATION FORFAIT'!$G$4,AL28&lt;='2-CALCUL ANNUALISATION FORFAIT'!$H$4),VLOOKUP(AN28,'2-CALCUL ANNUALISATION FORFAIT'!$E$24:$K$37,7,FALSE),"NP")</f>
        <v>0.20833333333333331</v>
      </c>
      <c r="AP28" s="182" t="str">
        <f t="shared" si="8"/>
        <v>lundi</v>
      </c>
      <c r="AQ28" s="47">
        <f t="shared" si="20"/>
        <v>45908</v>
      </c>
      <c r="AR28" s="232" cm="1">
        <f t="array" ref="AR28">IFERROR(IF(OR(AQ28&lt;'2-CALCUL ANNUALISATION FORFAIT'!$G$4,AQ28&gt;'2-CALCUL ANNUALISATION FORFAIT'!$H$4),"NP",IF(AQ28=$AA$7,$Z$7,IF(AP28="lundi",IF(INDEX('2-CALCUL ANNUALISATION FORFAIT'!$K$43:$K$52,MOD(AR27,COUNTIF('2-CALCUL ANNUALISATION FORFAIT'!$K$43:$K$52,"&gt;0"))+1)&gt;0,MOD(AR27,COUNTIF('2-CALCUL ANNUALISATION FORFAIT'!$K$43:$K$52,"&gt;0"))+1,1),AR27))),$Z$7)</f>
        <v>1</v>
      </c>
      <c r="AS28" s="233" t="str">
        <f>IF(AR28="NP","NP",
IF(AR28=1,IF(AND(AQ28&gt;='2-CALCUL ANNUALISATION FORFAIT'!$G$4,AQ28&lt;='2-CALCUL ANNUALISATION FORFAIT'!$H$4),VLOOKUP(AP28,PARAMETRES!$A$16:$B$22,2,FALSE),0),
IF(AR28=2,IF(AND(AQ28&gt;='2-CALCUL ANNUALISATION FORFAIT'!$G$4,AQ28&lt;='2-CALCUL ANNUALISATION FORFAIT'!$H$4),VLOOKUP(AP28,PARAMETRES!$E$16:$F$22,2,FALSE),0),
IF(AR28=3,IF(AND(AQ28&gt;='2-CALCUL ANNUALISATION FORFAIT'!$G$4,AQ28&lt;='2-CALCUL ANNUALISATION FORFAIT'!$H$4),VLOOKUP(AP28,PARAMETRES!$I$16:$J$22,2,FALSE),0),
IF(AR28=4,IF(AND(AQ28&gt;='2-CALCUL ANNUALISATION FORFAIT'!$G$4,AQ28&lt;='2-CALCUL ANNUALISATION FORFAIT'!$H$4),VLOOKUP(AP28,PARAMETRES!$M$16:$N$22,2,FALSE),0),
IF(AR28=5,IF(AND(AQ28&gt;='2-CALCUL ANNUALISATION FORFAIT'!$G$4,AQ28&lt;='2-CALCUL ANNUALISATION FORFAIT'!$H$4),VLOOKUP(AP28,PARAMETRES!$Q$16:$R$22,2,FALSE),0),
IF(AR28=6,IF(AND(AQ28&gt;='2-CALCUL ANNUALISATION FORFAIT'!$G$4,AQ28&lt;='2-CALCUL ANNUALISATION FORFAIT'!$H$4),VLOOKUP(AP28,PARAMETRES!$U$16:$V$22,2,FALSE),0),
IF(AR28=7,IF(AND(AQ28&gt;='2-CALCUL ANNUALISATION FORFAIT'!$G$4,AQ28&lt;='2-CALCUL ANNUALISATION FORFAIT'!$H$4),VLOOKUP(AP28,PARAMETRES!$Y$16:$Z$22,2,FALSE),0),
IF(AR28=8,IF(AND(AQ28&gt;='2-CALCUL ANNUALISATION FORFAIT'!$G$4,AQ28&lt;='2-CALCUL ANNUALISATION FORFAIT'!$H$4),VLOOKUP(AP28,PARAMETRES!$AC$16:$AD$22,2,FALSE),0),
IF(AR28=9,IF(AND(AQ28&gt;='2-CALCUL ANNUALISATION FORFAIT'!$G$4,AQ28&lt;='2-CALCUL ANNUALISATION FORFAIT'!$H$4),VLOOKUP(AP28,PARAMETRES!$AG$16:$AH$22,2,FALSE),0),
IF(AR28=10,IF(AND(AQ28&gt;='2-CALCUL ANNUALISATION FORFAIT'!$G$4,AQ28&lt;='2-CALCUL ANNUALISATION FORFAIT'!$H$4),VLOOKUP(AP28,PARAMETRES!$AK$16:$AL$22,2,FALSE),0))))))))))))</f>
        <v>J</v>
      </c>
      <c r="AT28" s="195">
        <f>IF(AND(AQ28&gt;='2-CALCUL ANNUALISATION FORFAIT'!$G$4,AQ28&lt;='2-CALCUL ANNUALISATION FORFAIT'!$H$4),VLOOKUP(AS28,'2-CALCUL ANNUALISATION FORFAIT'!$E$24:$K$37,7,FALSE),"NP")</f>
        <v>0.37500000000000006</v>
      </c>
      <c r="AU28" s="182" t="str">
        <f t="shared" si="9"/>
        <v>mercredi</v>
      </c>
      <c r="AV28" s="180">
        <f t="shared" si="21"/>
        <v>45938</v>
      </c>
      <c r="AW28" s="232" cm="1">
        <f t="array" ref="AW28">IFERROR(IF(OR(AV28&lt;'2-CALCUL ANNUALISATION FORFAIT'!$G$4,AV28&gt;'2-CALCUL ANNUALISATION FORFAIT'!$H$4),"NP",IF(AV28=$AA$7,$Z$7,IF(AU28="lundi",IF(INDEX('2-CALCUL ANNUALISATION FORFAIT'!$K$43:$K$52,MOD(AW27,COUNTIF('2-CALCUL ANNUALISATION FORFAIT'!$K$43:$K$52,"&gt;0"))+1)&gt;0,MOD(AW27,COUNTIF('2-CALCUL ANNUALISATION FORFAIT'!$K$43:$K$52,"&gt;0"))+1,1),AW27))),$Z$7)</f>
        <v>1</v>
      </c>
      <c r="AX28" s="233" t="str">
        <f>IF(AW28="NP","NP",
IF(AW28=1,IF(AND(AV28&gt;='2-CALCUL ANNUALISATION FORFAIT'!$G$4,AV28&lt;='2-CALCUL ANNUALISATION FORFAIT'!$H$4),VLOOKUP(AU28,PARAMETRES!$A$16:$B$22,2,FALSE),0),
IF(AW28=2,IF(AND(AV28&gt;='2-CALCUL ANNUALISATION FORFAIT'!$G$4,AV28&lt;='2-CALCUL ANNUALISATION FORFAIT'!$H$4),VLOOKUP(AU28,PARAMETRES!$E$16:$F$22,2,FALSE),0),
IF(AW28=3,IF(AND(AV28&gt;='2-CALCUL ANNUALISATION FORFAIT'!$G$4,AV28&lt;='2-CALCUL ANNUALISATION FORFAIT'!$H$4),VLOOKUP(AU28,PARAMETRES!$I$16:$J$22,2,FALSE),0),
IF(AW28=4,IF(AND(AV28&gt;='2-CALCUL ANNUALISATION FORFAIT'!$G$4,AV28&lt;='2-CALCUL ANNUALISATION FORFAIT'!$H$4),VLOOKUP(AU28,PARAMETRES!$M$16:$N$22,2,FALSE),0),
IF(AW28=5,IF(AND(AV28&gt;='2-CALCUL ANNUALISATION FORFAIT'!$G$4,AV28&lt;='2-CALCUL ANNUALISATION FORFAIT'!$H$4),VLOOKUP(AU28,PARAMETRES!$Q$16:$R$22,2,FALSE),0),
IF(AW28=6,IF(AND(AV28&gt;='2-CALCUL ANNUALISATION FORFAIT'!$G$4,AV28&lt;='2-CALCUL ANNUALISATION FORFAIT'!$H$4),VLOOKUP(AU28,PARAMETRES!$U$16:$V$22,2,FALSE),0),
IF(AW28=7,IF(AND(AV28&gt;='2-CALCUL ANNUALISATION FORFAIT'!$G$4,AV28&lt;='2-CALCUL ANNUALISATION FORFAIT'!$H$4),VLOOKUP(AU28,PARAMETRES!$Y$16:$Z$22,2,FALSE),0),
IF(AW28=8,IF(AND(AV28&gt;='2-CALCUL ANNUALISATION FORFAIT'!$G$4,AV28&lt;='2-CALCUL ANNUALISATION FORFAIT'!$H$4),VLOOKUP(AU28,PARAMETRES!$AC$16:$AD$22,2,FALSE),0),
IF(AW28=9,IF(AND(AV28&gt;='2-CALCUL ANNUALISATION FORFAIT'!$G$4,AV28&lt;='2-CALCUL ANNUALISATION FORFAIT'!$H$4),VLOOKUP(AU28,PARAMETRES!$AG$16:$AH$22,2,FALSE),0),
IF(AW28=10,IF(AND(AV28&gt;='2-CALCUL ANNUALISATION FORFAIT'!$G$4,AV28&lt;='2-CALCUL ANNUALISATION FORFAIT'!$H$4),VLOOKUP(AU28,PARAMETRES!$AK$16:$AL$22,2,FALSE),0))))))))))))</f>
        <v>J</v>
      </c>
      <c r="AY28" s="195">
        <f>IF(AND(AV28&gt;='2-CALCUL ANNUALISATION FORFAIT'!$G$4,AV28&lt;='2-CALCUL ANNUALISATION FORFAIT'!$H$4),VLOOKUP(AX28,'2-CALCUL ANNUALISATION FORFAIT'!$E$24:$K$37,7,FALSE),"NP")</f>
        <v>0.37500000000000006</v>
      </c>
      <c r="AZ28" s="182" t="str">
        <f t="shared" si="10"/>
        <v>samedi</v>
      </c>
      <c r="BA28" s="47">
        <f t="shared" si="22"/>
        <v>45969</v>
      </c>
      <c r="BB28" s="232" cm="1">
        <f t="array" ref="BB28">IFERROR(IF(OR(BA28&lt;'2-CALCUL ANNUALISATION FORFAIT'!$G$4,BA28&gt;'2-CALCUL ANNUALISATION FORFAIT'!$H$4),"NP",IF(BA28=$AA$7,$Z$7,IF(AZ28="lundi",IF(INDEX('2-CALCUL ANNUALISATION FORFAIT'!$K$43:$K$52,MOD(BB27,COUNTIF('2-CALCUL ANNUALISATION FORFAIT'!$K$43:$K$52,"&gt;0"))+1)&gt;0,MOD(BB27,COUNTIF('2-CALCUL ANNUALISATION FORFAIT'!$K$43:$K$52,"&gt;0"))+1,1),BB27))),$Z$7)</f>
        <v>1</v>
      </c>
      <c r="BC28" s="233" t="str">
        <f>IF(BB28="NP","NP",
IF(BB28=1,IF(AND(BA28&gt;='2-CALCUL ANNUALISATION FORFAIT'!$G$4,BA28&lt;='2-CALCUL ANNUALISATION FORFAIT'!$H$4),VLOOKUP(AZ28,PARAMETRES!$A$16:$B$22,2,FALSE),0),
IF(BB28=2,IF(AND(BA28&gt;='2-CALCUL ANNUALISATION FORFAIT'!$G$4,BA28&lt;='2-CALCUL ANNUALISATION FORFAIT'!$H$4),VLOOKUP(AZ28,PARAMETRES!$E$16:$F$22,2,FALSE),0),
IF(BB28=3,IF(AND(BA28&gt;='2-CALCUL ANNUALISATION FORFAIT'!$G$4,BA28&lt;='2-CALCUL ANNUALISATION FORFAIT'!$H$4),VLOOKUP(AZ28,PARAMETRES!$I$16:$J$22,2,FALSE),0),
IF(BB28=4,IF(AND(BA28&gt;='2-CALCUL ANNUALISATION FORFAIT'!$G$4,BA28&lt;='2-CALCUL ANNUALISATION FORFAIT'!$H$4),VLOOKUP(AZ28,PARAMETRES!$M$16:$N$22,2,FALSE),0),
IF(BB28=5,IF(AND(BA28&gt;='2-CALCUL ANNUALISATION FORFAIT'!$G$4,BA28&lt;='2-CALCUL ANNUALISATION FORFAIT'!$H$4),VLOOKUP(AZ28,PARAMETRES!$Q$16:$R$22,2,FALSE),0),
IF(BB28=6,IF(AND(BA28&gt;='2-CALCUL ANNUALISATION FORFAIT'!$G$4,BA28&lt;='2-CALCUL ANNUALISATION FORFAIT'!$H$4),VLOOKUP(AZ28,PARAMETRES!$U$16:$V$22,2,FALSE),0),
IF(BB28=7,IF(AND(BA28&gt;='2-CALCUL ANNUALISATION FORFAIT'!$G$4,BA28&lt;='2-CALCUL ANNUALISATION FORFAIT'!$H$4),VLOOKUP(AZ28,PARAMETRES!$Y$16:$Z$22,2,FALSE),0),
IF(BB28=8,IF(AND(BA28&gt;='2-CALCUL ANNUALISATION FORFAIT'!$G$4,BA28&lt;='2-CALCUL ANNUALISATION FORFAIT'!$H$4),VLOOKUP(AZ28,PARAMETRES!$AC$16:$AD$22,2,FALSE),0),
IF(BB28=9,IF(AND(BA28&gt;='2-CALCUL ANNUALISATION FORFAIT'!$G$4,BA28&lt;='2-CALCUL ANNUALISATION FORFAIT'!$H$4),VLOOKUP(AZ28,PARAMETRES!$AG$16:$AH$22,2,FALSE),0),
IF(BB28=10,IF(AND(BA28&gt;='2-CALCUL ANNUALISATION FORFAIT'!$G$4,BA28&lt;='2-CALCUL ANNUALISATION FORFAIT'!$H$4),VLOOKUP(AZ28,PARAMETRES!$AK$16:$AL$22,2,FALSE),0))))))))))))</f>
        <v>RH</v>
      </c>
      <c r="BD28" s="195">
        <f>IF(AND(BA28&gt;='2-CALCUL ANNUALISATION FORFAIT'!$G$4,BA28&lt;='2-CALCUL ANNUALISATION FORFAIT'!$H$4),VLOOKUP(BC28,'2-CALCUL ANNUALISATION FORFAIT'!$E$24:$K$37,7,FALSE),"NP")</f>
        <v>0</v>
      </c>
      <c r="BE28" s="182" t="str">
        <f t="shared" si="11"/>
        <v>lundi</v>
      </c>
      <c r="BF28" s="47">
        <f t="shared" si="23"/>
        <v>45999</v>
      </c>
      <c r="BG28" s="232" cm="1">
        <f t="array" ref="BG28">IFERROR(IF(OR(BF28&lt;'2-CALCUL ANNUALISATION FORFAIT'!$G$4,BF28&gt;'2-CALCUL ANNUALISATION FORFAIT'!$H$4),"NP",IF(BF28=$AA$7,$Z$7,IF(BE28="lundi",IF(INDEX('2-CALCUL ANNUALISATION FORFAIT'!$K$43:$K$52,MOD(BG27,COUNTIF('2-CALCUL ANNUALISATION FORFAIT'!$K$43:$K$52,"&gt;0"))+1)&gt;0,MOD(BG27,COUNTIF('2-CALCUL ANNUALISATION FORFAIT'!$K$43:$K$52,"&gt;0"))+1,1),BG27))),$Z$7)</f>
        <v>2</v>
      </c>
      <c r="BH28" s="233" t="str">
        <f>IF(BG28="NP","NP",
IF(BG28=1,IF(AND(BF28&gt;='2-CALCUL ANNUALISATION FORFAIT'!$G$4,BF28&lt;='2-CALCUL ANNUALISATION FORFAIT'!$H$4),VLOOKUP(BE28,PARAMETRES!$A$16:$B$22,2,FALSE),0),
IF(BG28=2,IF(AND(BF28&gt;='2-CALCUL ANNUALISATION FORFAIT'!$G$4,BF28&lt;='2-CALCUL ANNUALISATION FORFAIT'!$H$4),VLOOKUP(BE28,PARAMETRES!$E$16:$F$22,2,FALSE),0),
IF(BG28=3,IF(AND(BF28&gt;='2-CALCUL ANNUALISATION FORFAIT'!$G$4,BF28&lt;='2-CALCUL ANNUALISATION FORFAIT'!$H$4),VLOOKUP(BE28,PARAMETRES!$I$16:$J$22,2,FALSE),0),
IF(BG28=4,IF(AND(BF28&gt;='2-CALCUL ANNUALISATION FORFAIT'!$G$4,BF28&lt;='2-CALCUL ANNUALISATION FORFAIT'!$H$4),VLOOKUP(BE28,PARAMETRES!$M$16:$N$22,2,FALSE),0),
IF(BG28=5,IF(AND(BF28&gt;='2-CALCUL ANNUALISATION FORFAIT'!$G$4,BF28&lt;='2-CALCUL ANNUALISATION FORFAIT'!$H$4),VLOOKUP(BE28,PARAMETRES!$Q$16:$R$22,2,FALSE),0),
IF(BG28=6,IF(AND(BF28&gt;='2-CALCUL ANNUALISATION FORFAIT'!$G$4,BF28&lt;='2-CALCUL ANNUALISATION FORFAIT'!$H$4),VLOOKUP(BE28,PARAMETRES!$U$16:$V$22,2,FALSE),0),
IF(BG28=7,IF(AND(BF28&gt;='2-CALCUL ANNUALISATION FORFAIT'!$G$4,BF28&lt;='2-CALCUL ANNUALISATION FORFAIT'!$H$4),VLOOKUP(BE28,PARAMETRES!$Y$16:$Z$22,2,FALSE),0),
IF(BG28=8,IF(AND(BF28&gt;='2-CALCUL ANNUALISATION FORFAIT'!$G$4,BF28&lt;='2-CALCUL ANNUALISATION FORFAIT'!$H$4),VLOOKUP(BE28,PARAMETRES!$AC$16:$AD$22,2,FALSE),0),
IF(BG28=9,IF(AND(BF28&gt;='2-CALCUL ANNUALISATION FORFAIT'!$G$4,BF28&lt;='2-CALCUL ANNUALISATION FORFAIT'!$H$4),VLOOKUP(BE28,PARAMETRES!$AG$16:$AH$22,2,FALSE),0),
IF(BG28=10,IF(AND(BF28&gt;='2-CALCUL ANNUALISATION FORFAIT'!$G$4,BF28&lt;='2-CALCUL ANNUALISATION FORFAIT'!$H$4),VLOOKUP(BE28,PARAMETRES!$AK$16:$AL$22,2,FALSE),0))))))))))))</f>
        <v>J2</v>
      </c>
      <c r="BI28" s="183">
        <f>IF(AND(BF28&gt;='2-CALCUL ANNUALISATION FORFAIT'!$G$4,BF28&lt;='2-CALCUL ANNUALISATION FORFAIT'!$H$4),VLOOKUP(BH28,'2-CALCUL ANNUALISATION FORFAIT'!$E$24:$K$37,7,FALSE),"NP")</f>
        <v>0.20833333333333331</v>
      </c>
    </row>
    <row r="29" spans="2:61" ht="22.15" customHeight="1" x14ac:dyDescent="0.25">
      <c r="B29" s="182" t="str">
        <f t="shared" si="0"/>
        <v>jeudi</v>
      </c>
      <c r="C29" s="47">
        <f t="shared" si="12"/>
        <v>45666</v>
      </c>
      <c r="D29" s="232" cm="1">
        <f t="array" ref="D29">IFERROR(IF(OR(C29&lt;'2-CALCUL ANNUALISATION FORFAIT'!$G$4,C29&gt;'2-CALCUL ANNUALISATION FORFAIT'!$H$4),"NP",IF(C29=$AA$7,$Z$7,IF(B29="lundi",IF(INDEX('2-CALCUL ANNUALISATION FORFAIT'!$K$43:$K$52,MOD(D28,COUNTIF('2-CALCUL ANNUALISATION FORFAIT'!$K$43:$K$52,"&gt;0"))+1)&gt;0,MOD(D28,COUNTIF('2-CALCUL ANNUALISATION FORFAIT'!$K$43:$K$52,"&gt;0"))+1,1),D28))),$Z$7)</f>
        <v>2</v>
      </c>
      <c r="E29" s="233" t="str">
        <f>IF(D29="NP","NP",
IF(D29=1,IF(AND(C29&gt;='2-CALCUL ANNUALISATION FORFAIT'!$G$4,C29&lt;='2-CALCUL ANNUALISATION FORFAIT'!$H$4),VLOOKUP(B29,PARAMETRES!$A$16:$B$22,2,FALSE),0),
IF(D29=2,IF(AND(C29&gt;='2-CALCUL ANNUALISATION FORFAIT'!$G$4,C29&lt;='2-CALCUL ANNUALISATION FORFAIT'!$H$4),VLOOKUP(B29,PARAMETRES!$E$16:$F$22,2,FALSE),0),
IF(D29=3,IF(AND(C29&gt;='2-CALCUL ANNUALISATION FORFAIT'!$G$4,C29&lt;='2-CALCUL ANNUALISATION FORFAIT'!$H$4),VLOOKUP(B29,PARAMETRES!$I$16:$J$22,2,FALSE),0),
IF(D29=4,IF(AND(C29&gt;='2-CALCUL ANNUALISATION FORFAIT'!$G$4,C29&lt;='2-CALCUL ANNUALISATION FORFAIT'!$H$4),VLOOKUP(B29,PARAMETRES!$M$16:$N$22,2,FALSE),0),
IF(D29=5,IF(AND(C29&gt;='2-CALCUL ANNUALISATION FORFAIT'!$G$4,C29&lt;='2-CALCUL ANNUALISATION FORFAIT'!$H$4),VLOOKUP(B29,PARAMETRES!$Q$16:$R$22,2,FALSE),0),
IF(D29=6,IF(AND(C29&gt;='2-CALCUL ANNUALISATION FORFAIT'!$G$4,C29&lt;='2-CALCUL ANNUALISATION FORFAIT'!$H$4),VLOOKUP(B29,PARAMETRES!$U$16:$V$22,2,FALSE),0),
IF(D29=7,IF(AND(C29&gt;='2-CALCUL ANNUALISATION FORFAIT'!$G$4,C29&lt;='2-CALCUL ANNUALISATION FORFAIT'!$H$4),VLOOKUP(B29,PARAMETRES!$Y$16:$Z$22,2,FALSE),0),
IF(D29=8,IF(AND(C29&gt;='2-CALCUL ANNUALISATION FORFAIT'!$G$4,C29&lt;='2-CALCUL ANNUALISATION FORFAIT'!$H$4),VLOOKUP(B29,PARAMETRES!$AC$16:$AD$22,2,FALSE),0),
IF(D29=9,IF(AND(C29&gt;='2-CALCUL ANNUALISATION FORFAIT'!$G$4,C29&lt;='2-CALCUL ANNUALISATION FORFAIT'!$H$4),VLOOKUP(B29,PARAMETRES!$AG$16:$AH$22,2,FALSE),0),
IF(D29=10,IF(AND(C29&gt;='2-CALCUL ANNUALISATION FORFAIT'!$G$4,C29&lt;='2-CALCUL ANNUALISATION FORFAIT'!$H$4),VLOOKUP(B29,PARAMETRES!$AK$16:$AL$22,2,FALSE),0))))))))))))</f>
        <v>J2</v>
      </c>
      <c r="F29" s="183">
        <f>IF(AND(C29&gt;='2-CALCUL ANNUALISATION FORFAIT'!$G$4,C29&lt;='2-CALCUL ANNUALISATION FORFAIT'!$H$4),VLOOKUP(E29,'2-CALCUL ANNUALISATION FORFAIT'!$E$24:$K$37,7,FALSE),"NP")</f>
        <v>0.20833333333333331</v>
      </c>
      <c r="G29" s="188" t="str">
        <f t="shared" si="1"/>
        <v>dimanche</v>
      </c>
      <c r="H29" s="47">
        <f t="shared" si="13"/>
        <v>45697</v>
      </c>
      <c r="I29" s="232" cm="1">
        <f t="array" ref="I29">IFERROR(IF(OR(H29&lt;'2-CALCUL ANNUALISATION FORFAIT'!$G$4,H29&gt;'2-CALCUL ANNUALISATION FORFAIT'!$H$4),"NP",IF(H29=$AA$7,$Z$7,IF(G29="lundi",IF(INDEX('2-CALCUL ANNUALISATION FORFAIT'!$K$43:$K$52,MOD(I28,COUNTIF('2-CALCUL ANNUALISATION FORFAIT'!$K$43:$K$52,"&gt;0"))+1)&gt;0,MOD(I28,COUNTIF('2-CALCUL ANNUALISATION FORFAIT'!$K$43:$K$52,"&gt;0"))+1,1),I28))),$Z$7)</f>
        <v>2</v>
      </c>
      <c r="J29" s="233" t="str">
        <f>IF(I29="NP","NP",
IF(I29=1,IF(AND(H29&gt;='2-CALCUL ANNUALISATION FORFAIT'!$G$4,H29&lt;='2-CALCUL ANNUALISATION FORFAIT'!$H$4),VLOOKUP(G29,PARAMETRES!$A$16:$B$22,2,FALSE),0),
IF(I29=2,IF(AND(H29&gt;='2-CALCUL ANNUALISATION FORFAIT'!$G$4,H29&lt;='2-CALCUL ANNUALISATION FORFAIT'!$H$4),VLOOKUP(G29,PARAMETRES!$E$16:$F$22,2,FALSE),0),
IF(I29=3,IF(AND(H29&gt;='2-CALCUL ANNUALISATION FORFAIT'!$G$4,H29&lt;='2-CALCUL ANNUALISATION FORFAIT'!$H$4),VLOOKUP(G29,PARAMETRES!$I$16:$J$22,2,FALSE),0),
IF(I29=4,IF(AND(H29&gt;='2-CALCUL ANNUALISATION FORFAIT'!$G$4,H29&lt;='2-CALCUL ANNUALISATION FORFAIT'!$H$4),VLOOKUP(G29,PARAMETRES!$M$16:$N$22,2,FALSE),0),
IF(I29=5,IF(AND(H29&gt;='2-CALCUL ANNUALISATION FORFAIT'!$G$4,H29&lt;='2-CALCUL ANNUALISATION FORFAIT'!$H$4),VLOOKUP(G29,PARAMETRES!$Q$16:$R$22,2,FALSE),0),
IF(I29=6,IF(AND(H29&gt;='2-CALCUL ANNUALISATION FORFAIT'!$G$4,H29&lt;='2-CALCUL ANNUALISATION FORFAIT'!$H$4),VLOOKUP(G29,PARAMETRES!$U$16:$V$22,2,FALSE),0),
IF(I29=7,IF(AND(H29&gt;='2-CALCUL ANNUALISATION FORFAIT'!$G$4,H29&lt;='2-CALCUL ANNUALISATION FORFAIT'!$H$4),VLOOKUP(G29,PARAMETRES!$Y$16:$Z$22,2,FALSE),0),
IF(I29=8,IF(AND(H29&gt;='2-CALCUL ANNUALISATION FORFAIT'!$G$4,H29&lt;='2-CALCUL ANNUALISATION FORFAIT'!$H$4),VLOOKUP(G29,PARAMETRES!$AC$16:$AD$22,2,FALSE),0),
IF(I29=9,IF(AND(H29&gt;='2-CALCUL ANNUALISATION FORFAIT'!$G$4,H29&lt;='2-CALCUL ANNUALISATION FORFAIT'!$H$4),VLOOKUP(G29,PARAMETRES!$AG$16:$AH$22,2,FALSE),0),
IF(I29=10,IF(AND(H29&gt;='2-CALCUL ANNUALISATION FORFAIT'!$G$4,H29&lt;='2-CALCUL ANNUALISATION FORFAIT'!$H$4),VLOOKUP(G29,PARAMETRES!$AK$16:$AL$22,2,FALSE),0))))))))))))</f>
        <v>RH</v>
      </c>
      <c r="K29" s="183">
        <f>IF(AND(H29&gt;='2-CALCUL ANNUALISATION FORFAIT'!$G$4,H29&lt;='2-CALCUL ANNUALISATION FORFAIT'!$H$4),VLOOKUP(J29,'2-CALCUL ANNUALISATION FORFAIT'!$E$24:$K$37,7,FALSE),"NP")</f>
        <v>0</v>
      </c>
      <c r="L29" s="188" t="str">
        <f t="shared" si="2"/>
        <v>dimanche</v>
      </c>
      <c r="M29" s="47">
        <f t="shared" si="14"/>
        <v>45725</v>
      </c>
      <c r="N29" s="232" cm="1">
        <f t="array" ref="N29">IFERROR(IF(OR(M29&lt;'2-CALCUL ANNUALISATION FORFAIT'!$G$4,M29&gt;'2-CALCUL ANNUALISATION FORFAIT'!$H$4),"NP",IF(M29=$AA$7,$Z$7,IF(L29="lundi",IF(INDEX('2-CALCUL ANNUALISATION FORFAIT'!$K$43:$K$52,MOD(N28,COUNTIF('2-CALCUL ANNUALISATION FORFAIT'!$K$43:$K$52,"&gt;0"))+1)&gt;0,MOD(N28,COUNTIF('2-CALCUL ANNUALISATION FORFAIT'!$K$43:$K$52,"&gt;0"))+1,1),N28))),$Z$7)</f>
        <v>2</v>
      </c>
      <c r="O29" s="233" t="str">
        <f>IF(N29="NP","NP",
IF(N29=1,IF(AND(M29&gt;='2-CALCUL ANNUALISATION FORFAIT'!$G$4,M29&lt;='2-CALCUL ANNUALISATION FORFAIT'!$H$4),VLOOKUP(L29,PARAMETRES!$A$16:$B$22,2,FALSE),0),
IF(N29=2,IF(AND(M29&gt;='2-CALCUL ANNUALISATION FORFAIT'!$G$4,M29&lt;='2-CALCUL ANNUALISATION FORFAIT'!$H$4),VLOOKUP(L29,PARAMETRES!$E$16:$F$22,2,FALSE),0),
IF(N29=3,IF(AND(M29&gt;='2-CALCUL ANNUALISATION FORFAIT'!$G$4,M29&lt;='2-CALCUL ANNUALISATION FORFAIT'!$H$4),VLOOKUP(L29,PARAMETRES!$I$16:$J$22,2,FALSE),0),
IF(N29=4,IF(AND(M29&gt;='2-CALCUL ANNUALISATION FORFAIT'!$G$4,M29&lt;='2-CALCUL ANNUALISATION FORFAIT'!$H$4),VLOOKUP(L29,PARAMETRES!$M$16:$N$22,2,FALSE),0),
IF(N29=5,IF(AND(M29&gt;='2-CALCUL ANNUALISATION FORFAIT'!$G$4,M29&lt;='2-CALCUL ANNUALISATION FORFAIT'!$H$4),VLOOKUP(L29,PARAMETRES!$Q$16:$R$22,2,FALSE),0),
IF(N29=6,IF(AND(M29&gt;='2-CALCUL ANNUALISATION FORFAIT'!$G$4,M29&lt;='2-CALCUL ANNUALISATION FORFAIT'!$H$4),VLOOKUP(L29,PARAMETRES!$U$16:$V$22,2,FALSE),0),
IF(N29=7,IF(AND(M29&gt;='2-CALCUL ANNUALISATION FORFAIT'!$G$4,M29&lt;='2-CALCUL ANNUALISATION FORFAIT'!$H$4),VLOOKUP(L29,PARAMETRES!$Y$16:$Z$22,2,FALSE),0),
IF(N29=8,IF(AND(M29&gt;='2-CALCUL ANNUALISATION FORFAIT'!$G$4,M29&lt;='2-CALCUL ANNUALISATION FORFAIT'!$H$4),VLOOKUP(L29,PARAMETRES!$AC$16:$AD$22,2,FALSE),0),
IF(N29=9,IF(AND(M29&gt;='2-CALCUL ANNUALISATION FORFAIT'!$G$4,M29&lt;='2-CALCUL ANNUALISATION FORFAIT'!$H$4),VLOOKUP(L29,PARAMETRES!$AG$16:$AH$22,2,FALSE),0),
IF(N29=10,IF(AND(M29&gt;='2-CALCUL ANNUALISATION FORFAIT'!$G$4,M29&lt;='2-CALCUL ANNUALISATION FORFAIT'!$H$4),VLOOKUP(L29,PARAMETRES!$AK$16:$AL$22,2,FALSE),0))))))))))))</f>
        <v>RH</v>
      </c>
      <c r="P29" s="195">
        <f>IF(AND(M29&gt;='2-CALCUL ANNUALISATION FORFAIT'!$G$4,M29&lt;='2-CALCUL ANNUALISATION FORFAIT'!$H$4),VLOOKUP(O29,'2-CALCUL ANNUALISATION FORFAIT'!$E$24:$K$37,7,FALSE),"NP")</f>
        <v>0</v>
      </c>
      <c r="Q29" s="182" t="str">
        <f t="shared" si="3"/>
        <v>mercredi</v>
      </c>
      <c r="R29" s="47">
        <f t="shared" si="15"/>
        <v>45756</v>
      </c>
      <c r="S29" s="232" cm="1">
        <f t="array" ref="S29">IFERROR(IF(OR(R29&lt;'2-CALCUL ANNUALISATION FORFAIT'!$G$4,R29&gt;'2-CALCUL ANNUALISATION FORFAIT'!$H$4),"NP",IF(R29=$AA$7,$Z$7,IF(Q29="lundi",IF(INDEX('2-CALCUL ANNUALISATION FORFAIT'!$K$43:$K$52,MOD(S28,COUNTIF('2-CALCUL ANNUALISATION FORFAIT'!$K$43:$K$52,"&gt;0"))+1)&gt;0,MOD(S28,COUNTIF('2-CALCUL ANNUALISATION FORFAIT'!$K$43:$K$52,"&gt;0"))+1,1),S28))),$Z$7)</f>
        <v>1</v>
      </c>
      <c r="T29" s="233" t="str">
        <f>IF(S29="NP","NP",
IF(S29=1,IF(AND(R29&gt;='2-CALCUL ANNUALISATION FORFAIT'!$G$4,R29&lt;='2-CALCUL ANNUALISATION FORFAIT'!$H$4),VLOOKUP(Q29,PARAMETRES!$A$16:$B$22,2,FALSE),0),
IF(S29=2,IF(AND(R29&gt;='2-CALCUL ANNUALISATION FORFAIT'!$G$4,R29&lt;='2-CALCUL ANNUALISATION FORFAIT'!$H$4),VLOOKUP(Q29,PARAMETRES!$E$16:$F$22,2,FALSE),0),
IF(S29=3,IF(AND(R29&gt;='2-CALCUL ANNUALISATION FORFAIT'!$G$4,R29&lt;='2-CALCUL ANNUALISATION FORFAIT'!$H$4),VLOOKUP(Q29,PARAMETRES!$I$16:$J$22,2,FALSE),0),
IF(S29=4,IF(AND(R29&gt;='2-CALCUL ANNUALISATION FORFAIT'!$G$4,R29&lt;='2-CALCUL ANNUALISATION FORFAIT'!$H$4),VLOOKUP(Q29,PARAMETRES!$M$16:$N$22,2,FALSE),0),
IF(S29=5,IF(AND(R29&gt;='2-CALCUL ANNUALISATION FORFAIT'!$G$4,R29&lt;='2-CALCUL ANNUALISATION FORFAIT'!$H$4),VLOOKUP(Q29,PARAMETRES!$Q$16:$R$22,2,FALSE),0),
IF(S29=6,IF(AND(R29&gt;='2-CALCUL ANNUALISATION FORFAIT'!$G$4,R29&lt;='2-CALCUL ANNUALISATION FORFAIT'!$H$4),VLOOKUP(Q29,PARAMETRES!$U$16:$V$22,2,FALSE),0),
IF(S29=7,IF(AND(R29&gt;='2-CALCUL ANNUALISATION FORFAIT'!$G$4,R29&lt;='2-CALCUL ANNUALISATION FORFAIT'!$H$4),VLOOKUP(Q29,PARAMETRES!$Y$16:$Z$22,2,FALSE),0),
IF(S29=8,IF(AND(R29&gt;='2-CALCUL ANNUALISATION FORFAIT'!$G$4,R29&lt;='2-CALCUL ANNUALISATION FORFAIT'!$H$4),VLOOKUP(Q29,PARAMETRES!$AC$16:$AD$22,2,FALSE),0),
IF(S29=9,IF(AND(R29&gt;='2-CALCUL ANNUALISATION FORFAIT'!$G$4,R29&lt;='2-CALCUL ANNUALISATION FORFAIT'!$H$4),VLOOKUP(Q29,PARAMETRES!$AG$16:$AH$22,2,FALSE),0),
IF(S29=10,IF(AND(R29&gt;='2-CALCUL ANNUALISATION FORFAIT'!$G$4,R29&lt;='2-CALCUL ANNUALISATION FORFAIT'!$H$4),VLOOKUP(Q29,PARAMETRES!$AK$16:$AL$22,2,FALSE),0))))))))))))</f>
        <v>J</v>
      </c>
      <c r="U29" s="195">
        <f>IF(AND(R29&gt;='2-CALCUL ANNUALISATION FORFAIT'!$G$4,R29&lt;='2-CALCUL ANNUALISATION FORFAIT'!$H$4),VLOOKUP(T29,'2-CALCUL ANNUALISATION FORFAIT'!$E$24:$K$37,7,FALSE),"NP")</f>
        <v>0.37500000000000006</v>
      </c>
      <c r="V29" s="199" t="str">
        <f t="shared" si="4"/>
        <v>vendredi</v>
      </c>
      <c r="W29" s="181">
        <f t="shared" si="16"/>
        <v>45786</v>
      </c>
      <c r="X29" s="232" cm="1">
        <f t="array" ref="X29">IFERROR(IF(OR(W29&lt;'2-CALCUL ANNUALISATION FORFAIT'!$G$4,W29&gt;'2-CALCUL ANNUALISATION FORFAIT'!$H$4),"NP",IF(W29=$AA$7,$Z$7,IF(V29="lundi",IF(INDEX('2-CALCUL ANNUALISATION FORFAIT'!$K$43:$K$52,MOD(X28,COUNTIF('2-CALCUL ANNUALISATION FORFAIT'!$K$43:$K$52,"&gt;0"))+1)&gt;0,MOD(X28,COUNTIF('2-CALCUL ANNUALISATION FORFAIT'!$K$43:$K$52,"&gt;0"))+1,1),X28))),$Z$7)</f>
        <v>1</v>
      </c>
      <c r="Y29" s="233" t="str">
        <f>IF(X29="NP","NP",
IF(X29=1,IF(AND(W29&gt;='2-CALCUL ANNUALISATION FORFAIT'!$G$4,W29&lt;='2-CALCUL ANNUALISATION FORFAIT'!$H$4),VLOOKUP(V29,PARAMETRES!$A$16:$B$22,2,FALSE),0),
IF(X29=2,IF(AND(W29&gt;='2-CALCUL ANNUALISATION FORFAIT'!$G$4,W29&lt;='2-CALCUL ANNUALISATION FORFAIT'!$H$4),VLOOKUP(V29,PARAMETRES!$E$16:$F$22,2,FALSE),0),
IF(X29=3,IF(AND(W29&gt;='2-CALCUL ANNUALISATION FORFAIT'!$G$4,W29&lt;='2-CALCUL ANNUALISATION FORFAIT'!$H$4),VLOOKUP(V29,PARAMETRES!$I$16:$J$22,2,FALSE),0),
IF(X29=4,IF(AND(W29&gt;='2-CALCUL ANNUALISATION FORFAIT'!$G$4,W29&lt;='2-CALCUL ANNUALISATION FORFAIT'!$H$4),VLOOKUP(V29,PARAMETRES!$M$16:$N$22,2,FALSE),0),
IF(X29=5,IF(AND(W29&gt;='2-CALCUL ANNUALISATION FORFAIT'!$G$4,W29&lt;='2-CALCUL ANNUALISATION FORFAIT'!$H$4),VLOOKUP(V29,PARAMETRES!$Q$16:$R$22,2,FALSE),0),
IF(X29=6,IF(AND(W29&gt;='2-CALCUL ANNUALISATION FORFAIT'!$G$4,W29&lt;='2-CALCUL ANNUALISATION FORFAIT'!$H$4),VLOOKUP(V29,PARAMETRES!$U$16:$V$22,2,FALSE),0),
IF(X29=7,IF(AND(W29&gt;='2-CALCUL ANNUALISATION FORFAIT'!$G$4,W29&lt;='2-CALCUL ANNUALISATION FORFAIT'!$H$4),VLOOKUP(V29,PARAMETRES!$Y$16:$Z$22,2,FALSE),0),
IF(X29=8,IF(AND(W29&gt;='2-CALCUL ANNUALISATION FORFAIT'!$G$4,W29&lt;='2-CALCUL ANNUALISATION FORFAIT'!$H$4),VLOOKUP(V29,PARAMETRES!$AC$16:$AD$22,2,FALSE),0),
IF(X29=9,IF(AND(W29&gt;='2-CALCUL ANNUALISATION FORFAIT'!$G$4,W29&lt;='2-CALCUL ANNUALISATION FORFAIT'!$H$4),VLOOKUP(V29,PARAMETRES!$AG$16:$AH$22,2,FALSE),0),
IF(X29=10,IF(AND(W29&gt;='2-CALCUL ANNUALISATION FORFAIT'!$G$4,W29&lt;='2-CALCUL ANNUALISATION FORFAIT'!$H$4),VLOOKUP(V29,PARAMETRES!$AK$16:$AL$22,2,FALSE),0))))))))))))</f>
        <v>J</v>
      </c>
      <c r="Z29" s="195">
        <f>IF(AND(W29&gt;='2-CALCUL ANNUALISATION FORFAIT'!$G$4,W29&lt;='2-CALCUL ANNUALISATION FORFAIT'!$H$4),VLOOKUP(Y29,'2-CALCUL ANNUALISATION FORFAIT'!$E$24:$K$37,7,FALSE),"NP")</f>
        <v>0.37500000000000006</v>
      </c>
      <c r="AA29" s="182" t="str">
        <f t="shared" si="5"/>
        <v>lundi</v>
      </c>
      <c r="AB29" s="47">
        <f t="shared" si="17"/>
        <v>45817</v>
      </c>
      <c r="AC29" s="232" cm="1">
        <f t="array" ref="AC29">IFERROR(IF(OR(AB29&lt;'2-CALCUL ANNUALISATION FORFAIT'!$G$4,AB29&gt;'2-CALCUL ANNUALISATION FORFAIT'!$H$4),"NP",IF(AB29=$AA$7,$Z$7,IF(AA29="lundi",IF(INDEX('2-CALCUL ANNUALISATION FORFAIT'!$K$43:$K$52,MOD(AC28,COUNTIF('2-CALCUL ANNUALISATION FORFAIT'!$K$43:$K$52,"&gt;0"))+1)&gt;0,MOD(AC28,COUNTIF('2-CALCUL ANNUALISATION FORFAIT'!$K$43:$K$52,"&gt;0"))+1,1),AC28))),$Z$7)</f>
        <v>2</v>
      </c>
      <c r="AD29" s="233" t="str">
        <f>IF(AC29="NP","NP",
IF(AC29=1,IF(AND(AB29&gt;='2-CALCUL ANNUALISATION FORFAIT'!$G$4,AB29&lt;='2-CALCUL ANNUALISATION FORFAIT'!$H$4),VLOOKUP(AA29,PARAMETRES!$A$16:$B$22,2,FALSE),0),
IF(AC29=2,IF(AND(AB29&gt;='2-CALCUL ANNUALISATION FORFAIT'!$G$4,AB29&lt;='2-CALCUL ANNUALISATION FORFAIT'!$H$4),VLOOKUP(AA29,PARAMETRES!$E$16:$F$22,2,FALSE),0),
IF(AC29=3,IF(AND(AB29&gt;='2-CALCUL ANNUALISATION FORFAIT'!$G$4,AB29&lt;='2-CALCUL ANNUALISATION FORFAIT'!$H$4),VLOOKUP(AA29,PARAMETRES!$I$16:$J$22,2,FALSE),0),
IF(AC29=4,IF(AND(AB29&gt;='2-CALCUL ANNUALISATION FORFAIT'!$G$4,AB29&lt;='2-CALCUL ANNUALISATION FORFAIT'!$H$4),VLOOKUP(AA29,PARAMETRES!$M$16:$N$22,2,FALSE),0),
IF(AC29=5,IF(AND(AB29&gt;='2-CALCUL ANNUALISATION FORFAIT'!$G$4,AB29&lt;='2-CALCUL ANNUALISATION FORFAIT'!$H$4),VLOOKUP(AA29,PARAMETRES!$Q$16:$R$22,2,FALSE),0),
IF(AC29=6,IF(AND(AB29&gt;='2-CALCUL ANNUALISATION FORFAIT'!$G$4,AB29&lt;='2-CALCUL ANNUALISATION FORFAIT'!$H$4),VLOOKUP(AA29,PARAMETRES!$U$16:$V$22,2,FALSE),0),
IF(AC29=7,IF(AND(AB29&gt;='2-CALCUL ANNUALISATION FORFAIT'!$G$4,AB29&lt;='2-CALCUL ANNUALISATION FORFAIT'!$H$4),VLOOKUP(AA29,PARAMETRES!$Y$16:$Z$22,2,FALSE),0),
IF(AC29=8,IF(AND(AB29&gt;='2-CALCUL ANNUALISATION FORFAIT'!$G$4,AB29&lt;='2-CALCUL ANNUALISATION FORFAIT'!$H$4),VLOOKUP(AA29,PARAMETRES!$AC$16:$AD$22,2,FALSE),0),
IF(AC29=9,IF(AND(AB29&gt;='2-CALCUL ANNUALISATION FORFAIT'!$G$4,AB29&lt;='2-CALCUL ANNUALISATION FORFAIT'!$H$4),VLOOKUP(AA29,PARAMETRES!$AG$16:$AH$22,2,FALSE),0),
IF(AC29=10,IF(AND(AB29&gt;='2-CALCUL ANNUALISATION FORFAIT'!$G$4,AB29&lt;='2-CALCUL ANNUALISATION FORFAIT'!$H$4),VLOOKUP(AA29,PARAMETRES!$AK$16:$AL$22,2,FALSE),0))))))))))))</f>
        <v>J2</v>
      </c>
      <c r="AE29" s="195">
        <f>IF(AND(AB29&gt;='2-CALCUL ANNUALISATION FORFAIT'!$G$4,AB29&lt;='2-CALCUL ANNUALISATION FORFAIT'!$H$4),VLOOKUP(AD29,'2-CALCUL ANNUALISATION FORFAIT'!$E$24:$K$37,7,FALSE),"NP")</f>
        <v>0.20833333333333331</v>
      </c>
      <c r="AF29" s="201" t="str">
        <f t="shared" si="6"/>
        <v>mercredi</v>
      </c>
      <c r="AG29" s="47">
        <f t="shared" si="18"/>
        <v>45847</v>
      </c>
      <c r="AH29" s="232" cm="1">
        <f t="array" ref="AH29">IFERROR(IF(OR(AG29&lt;'2-CALCUL ANNUALISATION FORFAIT'!$G$4,AG29&gt;'2-CALCUL ANNUALISATION FORFAIT'!$H$4),"NP",IF(AG29=$AA$7,$Z$7,IF(AF29="lundi",IF(INDEX('2-CALCUL ANNUALISATION FORFAIT'!$K$43:$K$52,MOD(AH28,COUNTIF('2-CALCUL ANNUALISATION FORFAIT'!$K$43:$K$52,"&gt;0"))+1)&gt;0,MOD(AH28,COUNTIF('2-CALCUL ANNUALISATION FORFAIT'!$K$43:$K$52,"&gt;0"))+1,1),AH28))),$Z$7)</f>
        <v>2</v>
      </c>
      <c r="AI29" s="233" t="str">
        <f>IF(AH29="NP","NP",
IF(AH29=1,IF(AND(AG29&gt;='2-CALCUL ANNUALISATION FORFAIT'!$G$4,AG29&lt;='2-CALCUL ANNUALISATION FORFAIT'!$H$4),VLOOKUP(AF29,PARAMETRES!$A$16:$B$22,2,FALSE),0),
IF(AH29=2,IF(AND(AG29&gt;='2-CALCUL ANNUALISATION FORFAIT'!$G$4,AG29&lt;='2-CALCUL ANNUALISATION FORFAIT'!$H$4),VLOOKUP(AF29,PARAMETRES!$E$16:$F$22,2,FALSE),0),
IF(AH29=3,IF(AND(AG29&gt;='2-CALCUL ANNUALISATION FORFAIT'!$G$4,AG29&lt;='2-CALCUL ANNUALISATION FORFAIT'!$H$4),VLOOKUP(AF29,PARAMETRES!$I$16:$J$22,2,FALSE),0),
IF(AH29=4,IF(AND(AG29&gt;='2-CALCUL ANNUALISATION FORFAIT'!$G$4,AG29&lt;='2-CALCUL ANNUALISATION FORFAIT'!$H$4),VLOOKUP(AF29,PARAMETRES!$M$16:$N$22,2,FALSE),0),
IF(AH29=5,IF(AND(AG29&gt;='2-CALCUL ANNUALISATION FORFAIT'!$G$4,AG29&lt;='2-CALCUL ANNUALISATION FORFAIT'!$H$4),VLOOKUP(AF29,PARAMETRES!$Q$16:$R$22,2,FALSE),0),
IF(AH29=6,IF(AND(AG29&gt;='2-CALCUL ANNUALISATION FORFAIT'!$G$4,AG29&lt;='2-CALCUL ANNUALISATION FORFAIT'!$H$4),VLOOKUP(AF29,PARAMETRES!$U$16:$V$22,2,FALSE),0),
IF(AH29=7,IF(AND(AG29&gt;='2-CALCUL ANNUALISATION FORFAIT'!$G$4,AG29&lt;='2-CALCUL ANNUALISATION FORFAIT'!$H$4),VLOOKUP(AF29,PARAMETRES!$Y$16:$Z$22,2,FALSE),0),
IF(AH29=8,IF(AND(AG29&gt;='2-CALCUL ANNUALISATION FORFAIT'!$G$4,AG29&lt;='2-CALCUL ANNUALISATION FORFAIT'!$H$4),VLOOKUP(AF29,PARAMETRES!$AC$16:$AD$22,2,FALSE),0),
IF(AH29=9,IF(AND(AG29&gt;='2-CALCUL ANNUALISATION FORFAIT'!$G$4,AG29&lt;='2-CALCUL ANNUALISATION FORFAIT'!$H$4),VLOOKUP(AF29,PARAMETRES!$AG$16:$AH$22,2,FALSE),0),
IF(AH29=10,IF(AND(AG29&gt;='2-CALCUL ANNUALISATION FORFAIT'!$G$4,AG29&lt;='2-CALCUL ANNUALISATION FORFAIT'!$H$4),VLOOKUP(AF29,PARAMETRES!$AK$16:$AL$22,2,FALSE),0))))))))))))</f>
        <v>J2</v>
      </c>
      <c r="AJ29" s="195">
        <f>IF(AND(AG29&gt;='2-CALCUL ANNUALISATION FORFAIT'!$G$4,AG29&lt;='2-CALCUL ANNUALISATION FORFAIT'!$H$4),VLOOKUP(AI29,'2-CALCUL ANNUALISATION FORFAIT'!$E$24:$K$37,7,FALSE),"NP")</f>
        <v>0.20833333333333331</v>
      </c>
      <c r="AK29" s="182" t="str">
        <f t="shared" si="7"/>
        <v>samedi</v>
      </c>
      <c r="AL29" s="47">
        <f t="shared" si="19"/>
        <v>45878</v>
      </c>
      <c r="AM29" s="232" cm="1">
        <f t="array" ref="AM29">IFERROR(IF(OR(AL29&lt;'2-CALCUL ANNUALISATION FORFAIT'!$G$4,AL29&gt;'2-CALCUL ANNUALISATION FORFAIT'!$H$4),"NP",IF(AL29=$AA$7,$Z$7,IF(AK29="lundi",IF(INDEX('2-CALCUL ANNUALISATION FORFAIT'!$K$43:$K$52,MOD(AM28,COUNTIF('2-CALCUL ANNUALISATION FORFAIT'!$K$43:$K$52,"&gt;0"))+1)&gt;0,MOD(AM28,COUNTIF('2-CALCUL ANNUALISATION FORFAIT'!$K$43:$K$52,"&gt;0"))+1,1),AM28))),$Z$7)</f>
        <v>2</v>
      </c>
      <c r="AN29" s="233" t="str">
        <f>IF(AM29="NP","NP",
IF(AM29=1,IF(AND(AL29&gt;='2-CALCUL ANNUALISATION FORFAIT'!$G$4,AL29&lt;='2-CALCUL ANNUALISATION FORFAIT'!$H$4),VLOOKUP(AK29,PARAMETRES!$A$16:$B$22,2,FALSE),0),
IF(AM29=2,IF(AND(AL29&gt;='2-CALCUL ANNUALISATION FORFAIT'!$G$4,AL29&lt;='2-CALCUL ANNUALISATION FORFAIT'!$H$4),VLOOKUP(AK29,PARAMETRES!$E$16:$F$22,2,FALSE),0),
IF(AM29=3,IF(AND(AL29&gt;='2-CALCUL ANNUALISATION FORFAIT'!$G$4,AL29&lt;='2-CALCUL ANNUALISATION FORFAIT'!$H$4),VLOOKUP(AK29,PARAMETRES!$I$16:$J$22,2,FALSE),0),
IF(AM29=4,IF(AND(AL29&gt;='2-CALCUL ANNUALISATION FORFAIT'!$G$4,AL29&lt;='2-CALCUL ANNUALISATION FORFAIT'!$H$4),VLOOKUP(AK29,PARAMETRES!$M$16:$N$22,2,FALSE),0),
IF(AM29=5,IF(AND(AL29&gt;='2-CALCUL ANNUALISATION FORFAIT'!$G$4,AL29&lt;='2-CALCUL ANNUALISATION FORFAIT'!$H$4),VLOOKUP(AK29,PARAMETRES!$Q$16:$R$22,2,FALSE),0),
IF(AM29=6,IF(AND(AL29&gt;='2-CALCUL ANNUALISATION FORFAIT'!$G$4,AL29&lt;='2-CALCUL ANNUALISATION FORFAIT'!$H$4),VLOOKUP(AK29,PARAMETRES!$U$16:$V$22,2,FALSE),0),
IF(AM29=7,IF(AND(AL29&gt;='2-CALCUL ANNUALISATION FORFAIT'!$G$4,AL29&lt;='2-CALCUL ANNUALISATION FORFAIT'!$H$4),VLOOKUP(AK29,PARAMETRES!$Y$16:$Z$22,2,FALSE),0),
IF(AM29=8,IF(AND(AL29&gt;='2-CALCUL ANNUALISATION FORFAIT'!$G$4,AL29&lt;='2-CALCUL ANNUALISATION FORFAIT'!$H$4),VLOOKUP(AK29,PARAMETRES!$AC$16:$AD$22,2,FALSE),0),
IF(AM29=9,IF(AND(AL29&gt;='2-CALCUL ANNUALISATION FORFAIT'!$G$4,AL29&lt;='2-CALCUL ANNUALISATION FORFAIT'!$H$4),VLOOKUP(AK29,PARAMETRES!$AG$16:$AH$22,2,FALSE),0),
IF(AM29=10,IF(AND(AL29&gt;='2-CALCUL ANNUALISATION FORFAIT'!$G$4,AL29&lt;='2-CALCUL ANNUALISATION FORFAIT'!$H$4),VLOOKUP(AK29,PARAMETRES!$AK$16:$AL$22,2,FALSE),0))))))))))))</f>
        <v>RH</v>
      </c>
      <c r="AO29" s="195">
        <f>IF(AND(AL29&gt;='2-CALCUL ANNUALISATION FORFAIT'!$G$4,AL29&lt;='2-CALCUL ANNUALISATION FORFAIT'!$H$4),VLOOKUP(AN29,'2-CALCUL ANNUALISATION FORFAIT'!$E$24:$K$37,7,FALSE),"NP")</f>
        <v>0</v>
      </c>
      <c r="AP29" s="182" t="str">
        <f t="shared" si="8"/>
        <v>mardi</v>
      </c>
      <c r="AQ29" s="47">
        <f t="shared" si="20"/>
        <v>45909</v>
      </c>
      <c r="AR29" s="232" cm="1">
        <f t="array" ref="AR29">IFERROR(IF(OR(AQ29&lt;'2-CALCUL ANNUALISATION FORFAIT'!$G$4,AQ29&gt;'2-CALCUL ANNUALISATION FORFAIT'!$H$4),"NP",IF(AQ29=$AA$7,$Z$7,IF(AP29="lundi",IF(INDEX('2-CALCUL ANNUALISATION FORFAIT'!$K$43:$K$52,MOD(AR28,COUNTIF('2-CALCUL ANNUALISATION FORFAIT'!$K$43:$K$52,"&gt;0"))+1)&gt;0,MOD(AR28,COUNTIF('2-CALCUL ANNUALISATION FORFAIT'!$K$43:$K$52,"&gt;0"))+1,1),AR28))),$Z$7)</f>
        <v>1</v>
      </c>
      <c r="AS29" s="233" t="str">
        <f>IF(AR29="NP","NP",
IF(AR29=1,IF(AND(AQ29&gt;='2-CALCUL ANNUALISATION FORFAIT'!$G$4,AQ29&lt;='2-CALCUL ANNUALISATION FORFAIT'!$H$4),VLOOKUP(AP29,PARAMETRES!$A$16:$B$22,2,FALSE),0),
IF(AR29=2,IF(AND(AQ29&gt;='2-CALCUL ANNUALISATION FORFAIT'!$G$4,AQ29&lt;='2-CALCUL ANNUALISATION FORFAIT'!$H$4),VLOOKUP(AP29,PARAMETRES!$E$16:$F$22,2,FALSE),0),
IF(AR29=3,IF(AND(AQ29&gt;='2-CALCUL ANNUALISATION FORFAIT'!$G$4,AQ29&lt;='2-CALCUL ANNUALISATION FORFAIT'!$H$4),VLOOKUP(AP29,PARAMETRES!$I$16:$J$22,2,FALSE),0),
IF(AR29=4,IF(AND(AQ29&gt;='2-CALCUL ANNUALISATION FORFAIT'!$G$4,AQ29&lt;='2-CALCUL ANNUALISATION FORFAIT'!$H$4),VLOOKUP(AP29,PARAMETRES!$M$16:$N$22,2,FALSE),0),
IF(AR29=5,IF(AND(AQ29&gt;='2-CALCUL ANNUALISATION FORFAIT'!$G$4,AQ29&lt;='2-CALCUL ANNUALISATION FORFAIT'!$H$4),VLOOKUP(AP29,PARAMETRES!$Q$16:$R$22,2,FALSE),0),
IF(AR29=6,IF(AND(AQ29&gt;='2-CALCUL ANNUALISATION FORFAIT'!$G$4,AQ29&lt;='2-CALCUL ANNUALISATION FORFAIT'!$H$4),VLOOKUP(AP29,PARAMETRES!$U$16:$V$22,2,FALSE),0),
IF(AR29=7,IF(AND(AQ29&gt;='2-CALCUL ANNUALISATION FORFAIT'!$G$4,AQ29&lt;='2-CALCUL ANNUALISATION FORFAIT'!$H$4),VLOOKUP(AP29,PARAMETRES!$Y$16:$Z$22,2,FALSE),0),
IF(AR29=8,IF(AND(AQ29&gt;='2-CALCUL ANNUALISATION FORFAIT'!$G$4,AQ29&lt;='2-CALCUL ANNUALISATION FORFAIT'!$H$4),VLOOKUP(AP29,PARAMETRES!$AC$16:$AD$22,2,FALSE),0),
IF(AR29=9,IF(AND(AQ29&gt;='2-CALCUL ANNUALISATION FORFAIT'!$G$4,AQ29&lt;='2-CALCUL ANNUALISATION FORFAIT'!$H$4),VLOOKUP(AP29,PARAMETRES!$AG$16:$AH$22,2,FALSE),0),
IF(AR29=10,IF(AND(AQ29&gt;='2-CALCUL ANNUALISATION FORFAIT'!$G$4,AQ29&lt;='2-CALCUL ANNUALISATION FORFAIT'!$H$4),VLOOKUP(AP29,PARAMETRES!$AK$16:$AL$22,2,FALSE),0))))))))))))</f>
        <v>J</v>
      </c>
      <c r="AT29" s="195">
        <f>IF(AND(AQ29&gt;='2-CALCUL ANNUALISATION FORFAIT'!$G$4,AQ29&lt;='2-CALCUL ANNUALISATION FORFAIT'!$H$4),VLOOKUP(AS29,'2-CALCUL ANNUALISATION FORFAIT'!$E$24:$K$37,7,FALSE),"NP")</f>
        <v>0.37500000000000006</v>
      </c>
      <c r="AU29" s="182" t="str">
        <f t="shared" si="9"/>
        <v>jeudi</v>
      </c>
      <c r="AV29" s="180">
        <f t="shared" si="21"/>
        <v>45939</v>
      </c>
      <c r="AW29" s="232" cm="1">
        <f t="array" ref="AW29">IFERROR(IF(OR(AV29&lt;'2-CALCUL ANNUALISATION FORFAIT'!$G$4,AV29&gt;'2-CALCUL ANNUALISATION FORFAIT'!$H$4),"NP",IF(AV29=$AA$7,$Z$7,IF(AU29="lundi",IF(INDEX('2-CALCUL ANNUALISATION FORFAIT'!$K$43:$K$52,MOD(AW28,COUNTIF('2-CALCUL ANNUALISATION FORFAIT'!$K$43:$K$52,"&gt;0"))+1)&gt;0,MOD(AW28,COUNTIF('2-CALCUL ANNUALISATION FORFAIT'!$K$43:$K$52,"&gt;0"))+1,1),AW28))),$Z$7)</f>
        <v>1</v>
      </c>
      <c r="AX29" s="233" t="str">
        <f>IF(AW29="NP","NP",
IF(AW29=1,IF(AND(AV29&gt;='2-CALCUL ANNUALISATION FORFAIT'!$G$4,AV29&lt;='2-CALCUL ANNUALISATION FORFAIT'!$H$4),VLOOKUP(AU29,PARAMETRES!$A$16:$B$22,2,FALSE),0),
IF(AW29=2,IF(AND(AV29&gt;='2-CALCUL ANNUALISATION FORFAIT'!$G$4,AV29&lt;='2-CALCUL ANNUALISATION FORFAIT'!$H$4),VLOOKUP(AU29,PARAMETRES!$E$16:$F$22,2,FALSE),0),
IF(AW29=3,IF(AND(AV29&gt;='2-CALCUL ANNUALISATION FORFAIT'!$G$4,AV29&lt;='2-CALCUL ANNUALISATION FORFAIT'!$H$4),VLOOKUP(AU29,PARAMETRES!$I$16:$J$22,2,FALSE),0),
IF(AW29=4,IF(AND(AV29&gt;='2-CALCUL ANNUALISATION FORFAIT'!$G$4,AV29&lt;='2-CALCUL ANNUALISATION FORFAIT'!$H$4),VLOOKUP(AU29,PARAMETRES!$M$16:$N$22,2,FALSE),0),
IF(AW29=5,IF(AND(AV29&gt;='2-CALCUL ANNUALISATION FORFAIT'!$G$4,AV29&lt;='2-CALCUL ANNUALISATION FORFAIT'!$H$4),VLOOKUP(AU29,PARAMETRES!$Q$16:$R$22,2,FALSE),0),
IF(AW29=6,IF(AND(AV29&gt;='2-CALCUL ANNUALISATION FORFAIT'!$G$4,AV29&lt;='2-CALCUL ANNUALISATION FORFAIT'!$H$4),VLOOKUP(AU29,PARAMETRES!$U$16:$V$22,2,FALSE),0),
IF(AW29=7,IF(AND(AV29&gt;='2-CALCUL ANNUALISATION FORFAIT'!$G$4,AV29&lt;='2-CALCUL ANNUALISATION FORFAIT'!$H$4),VLOOKUP(AU29,PARAMETRES!$Y$16:$Z$22,2,FALSE),0),
IF(AW29=8,IF(AND(AV29&gt;='2-CALCUL ANNUALISATION FORFAIT'!$G$4,AV29&lt;='2-CALCUL ANNUALISATION FORFAIT'!$H$4),VLOOKUP(AU29,PARAMETRES!$AC$16:$AD$22,2,FALSE),0),
IF(AW29=9,IF(AND(AV29&gt;='2-CALCUL ANNUALISATION FORFAIT'!$G$4,AV29&lt;='2-CALCUL ANNUALISATION FORFAIT'!$H$4),VLOOKUP(AU29,PARAMETRES!$AG$16:$AH$22,2,FALSE),0),
IF(AW29=10,IF(AND(AV29&gt;='2-CALCUL ANNUALISATION FORFAIT'!$G$4,AV29&lt;='2-CALCUL ANNUALISATION FORFAIT'!$H$4),VLOOKUP(AU29,PARAMETRES!$AK$16:$AL$22,2,FALSE),0))))))))))))</f>
        <v>J</v>
      </c>
      <c r="AY29" s="195">
        <f>IF(AND(AV29&gt;='2-CALCUL ANNUALISATION FORFAIT'!$G$4,AV29&lt;='2-CALCUL ANNUALISATION FORFAIT'!$H$4),VLOOKUP(AX29,'2-CALCUL ANNUALISATION FORFAIT'!$E$24:$K$37,7,FALSE),"NP")</f>
        <v>0.37500000000000006</v>
      </c>
      <c r="AZ29" s="182" t="str">
        <f t="shared" si="10"/>
        <v>dimanche</v>
      </c>
      <c r="BA29" s="47">
        <f t="shared" si="22"/>
        <v>45970</v>
      </c>
      <c r="BB29" s="232" cm="1">
        <f t="array" ref="BB29">IFERROR(IF(OR(BA29&lt;'2-CALCUL ANNUALISATION FORFAIT'!$G$4,BA29&gt;'2-CALCUL ANNUALISATION FORFAIT'!$H$4),"NP",IF(BA29=$AA$7,$Z$7,IF(AZ29="lundi",IF(INDEX('2-CALCUL ANNUALISATION FORFAIT'!$K$43:$K$52,MOD(BB28,COUNTIF('2-CALCUL ANNUALISATION FORFAIT'!$K$43:$K$52,"&gt;0"))+1)&gt;0,MOD(BB28,COUNTIF('2-CALCUL ANNUALISATION FORFAIT'!$K$43:$K$52,"&gt;0"))+1,1),BB28))),$Z$7)</f>
        <v>1</v>
      </c>
      <c r="BC29" s="233" t="str">
        <f>IF(BB29="NP","NP",
IF(BB29=1,IF(AND(BA29&gt;='2-CALCUL ANNUALISATION FORFAIT'!$G$4,BA29&lt;='2-CALCUL ANNUALISATION FORFAIT'!$H$4),VLOOKUP(AZ29,PARAMETRES!$A$16:$B$22,2,FALSE),0),
IF(BB29=2,IF(AND(BA29&gt;='2-CALCUL ANNUALISATION FORFAIT'!$G$4,BA29&lt;='2-CALCUL ANNUALISATION FORFAIT'!$H$4),VLOOKUP(AZ29,PARAMETRES!$E$16:$F$22,2,FALSE),0),
IF(BB29=3,IF(AND(BA29&gt;='2-CALCUL ANNUALISATION FORFAIT'!$G$4,BA29&lt;='2-CALCUL ANNUALISATION FORFAIT'!$H$4),VLOOKUP(AZ29,PARAMETRES!$I$16:$J$22,2,FALSE),0),
IF(BB29=4,IF(AND(BA29&gt;='2-CALCUL ANNUALISATION FORFAIT'!$G$4,BA29&lt;='2-CALCUL ANNUALISATION FORFAIT'!$H$4),VLOOKUP(AZ29,PARAMETRES!$M$16:$N$22,2,FALSE),0),
IF(BB29=5,IF(AND(BA29&gt;='2-CALCUL ANNUALISATION FORFAIT'!$G$4,BA29&lt;='2-CALCUL ANNUALISATION FORFAIT'!$H$4),VLOOKUP(AZ29,PARAMETRES!$Q$16:$R$22,2,FALSE),0),
IF(BB29=6,IF(AND(BA29&gt;='2-CALCUL ANNUALISATION FORFAIT'!$G$4,BA29&lt;='2-CALCUL ANNUALISATION FORFAIT'!$H$4),VLOOKUP(AZ29,PARAMETRES!$U$16:$V$22,2,FALSE),0),
IF(BB29=7,IF(AND(BA29&gt;='2-CALCUL ANNUALISATION FORFAIT'!$G$4,BA29&lt;='2-CALCUL ANNUALISATION FORFAIT'!$H$4),VLOOKUP(AZ29,PARAMETRES!$Y$16:$Z$22,2,FALSE),0),
IF(BB29=8,IF(AND(BA29&gt;='2-CALCUL ANNUALISATION FORFAIT'!$G$4,BA29&lt;='2-CALCUL ANNUALISATION FORFAIT'!$H$4),VLOOKUP(AZ29,PARAMETRES!$AC$16:$AD$22,2,FALSE),0),
IF(BB29=9,IF(AND(BA29&gt;='2-CALCUL ANNUALISATION FORFAIT'!$G$4,BA29&lt;='2-CALCUL ANNUALISATION FORFAIT'!$H$4),VLOOKUP(AZ29,PARAMETRES!$AG$16:$AH$22,2,FALSE),0),
IF(BB29=10,IF(AND(BA29&gt;='2-CALCUL ANNUALISATION FORFAIT'!$G$4,BA29&lt;='2-CALCUL ANNUALISATION FORFAIT'!$H$4),VLOOKUP(AZ29,PARAMETRES!$AK$16:$AL$22,2,FALSE),0))))))))))))</f>
        <v>RH</v>
      </c>
      <c r="BD29" s="195">
        <f>IF(AND(BA29&gt;='2-CALCUL ANNUALISATION FORFAIT'!$G$4,BA29&lt;='2-CALCUL ANNUALISATION FORFAIT'!$H$4),VLOOKUP(BC29,'2-CALCUL ANNUALISATION FORFAIT'!$E$24:$K$37,7,FALSE),"NP")</f>
        <v>0</v>
      </c>
      <c r="BE29" s="182" t="str">
        <f t="shared" si="11"/>
        <v>mardi</v>
      </c>
      <c r="BF29" s="47">
        <f t="shared" si="23"/>
        <v>46000</v>
      </c>
      <c r="BG29" s="232" cm="1">
        <f t="array" ref="BG29">IFERROR(IF(OR(BF29&lt;'2-CALCUL ANNUALISATION FORFAIT'!$G$4,BF29&gt;'2-CALCUL ANNUALISATION FORFAIT'!$H$4),"NP",IF(BF29=$AA$7,$Z$7,IF(BE29="lundi",IF(INDEX('2-CALCUL ANNUALISATION FORFAIT'!$K$43:$K$52,MOD(BG28,COUNTIF('2-CALCUL ANNUALISATION FORFAIT'!$K$43:$K$52,"&gt;0"))+1)&gt;0,MOD(BG28,COUNTIF('2-CALCUL ANNUALISATION FORFAIT'!$K$43:$K$52,"&gt;0"))+1,1),BG28))),$Z$7)</f>
        <v>2</v>
      </c>
      <c r="BH29" s="233" t="str">
        <f>IF(BG29="NP","NP",
IF(BG29=1,IF(AND(BF29&gt;='2-CALCUL ANNUALISATION FORFAIT'!$G$4,BF29&lt;='2-CALCUL ANNUALISATION FORFAIT'!$H$4),VLOOKUP(BE29,PARAMETRES!$A$16:$B$22,2,FALSE),0),
IF(BG29=2,IF(AND(BF29&gt;='2-CALCUL ANNUALISATION FORFAIT'!$G$4,BF29&lt;='2-CALCUL ANNUALISATION FORFAIT'!$H$4),VLOOKUP(BE29,PARAMETRES!$E$16:$F$22,2,FALSE),0),
IF(BG29=3,IF(AND(BF29&gt;='2-CALCUL ANNUALISATION FORFAIT'!$G$4,BF29&lt;='2-CALCUL ANNUALISATION FORFAIT'!$H$4),VLOOKUP(BE29,PARAMETRES!$I$16:$J$22,2,FALSE),0),
IF(BG29=4,IF(AND(BF29&gt;='2-CALCUL ANNUALISATION FORFAIT'!$G$4,BF29&lt;='2-CALCUL ANNUALISATION FORFAIT'!$H$4),VLOOKUP(BE29,PARAMETRES!$M$16:$N$22,2,FALSE),0),
IF(BG29=5,IF(AND(BF29&gt;='2-CALCUL ANNUALISATION FORFAIT'!$G$4,BF29&lt;='2-CALCUL ANNUALISATION FORFAIT'!$H$4),VLOOKUP(BE29,PARAMETRES!$Q$16:$R$22,2,FALSE),0),
IF(BG29=6,IF(AND(BF29&gt;='2-CALCUL ANNUALISATION FORFAIT'!$G$4,BF29&lt;='2-CALCUL ANNUALISATION FORFAIT'!$H$4),VLOOKUP(BE29,PARAMETRES!$U$16:$V$22,2,FALSE),0),
IF(BG29=7,IF(AND(BF29&gt;='2-CALCUL ANNUALISATION FORFAIT'!$G$4,BF29&lt;='2-CALCUL ANNUALISATION FORFAIT'!$H$4),VLOOKUP(BE29,PARAMETRES!$Y$16:$Z$22,2,FALSE),0),
IF(BG29=8,IF(AND(BF29&gt;='2-CALCUL ANNUALISATION FORFAIT'!$G$4,BF29&lt;='2-CALCUL ANNUALISATION FORFAIT'!$H$4),VLOOKUP(BE29,PARAMETRES!$AC$16:$AD$22,2,FALSE),0),
IF(BG29=9,IF(AND(BF29&gt;='2-CALCUL ANNUALISATION FORFAIT'!$G$4,BF29&lt;='2-CALCUL ANNUALISATION FORFAIT'!$H$4),VLOOKUP(BE29,PARAMETRES!$AG$16:$AH$22,2,FALSE),0),
IF(BG29=10,IF(AND(BF29&gt;='2-CALCUL ANNUALISATION FORFAIT'!$G$4,BF29&lt;='2-CALCUL ANNUALISATION FORFAIT'!$H$4),VLOOKUP(BE29,PARAMETRES!$AK$16:$AL$22,2,FALSE),0))))))))))))</f>
        <v>J2</v>
      </c>
      <c r="BI29" s="183">
        <f>IF(AND(BF29&gt;='2-CALCUL ANNUALISATION FORFAIT'!$G$4,BF29&lt;='2-CALCUL ANNUALISATION FORFAIT'!$H$4),VLOOKUP(BH29,'2-CALCUL ANNUALISATION FORFAIT'!$E$24:$K$37,7,FALSE),"NP")</f>
        <v>0.20833333333333331</v>
      </c>
    </row>
    <row r="30" spans="2:61" ht="22.15" customHeight="1" x14ac:dyDescent="0.25">
      <c r="B30" s="182" t="str">
        <f t="shared" si="0"/>
        <v>vendredi</v>
      </c>
      <c r="C30" s="47">
        <f t="shared" si="12"/>
        <v>45667</v>
      </c>
      <c r="D30" s="232" cm="1">
        <f t="array" ref="D30">IFERROR(IF(OR(C30&lt;'2-CALCUL ANNUALISATION FORFAIT'!$G$4,C30&gt;'2-CALCUL ANNUALISATION FORFAIT'!$H$4),"NP",IF(C30=$AA$7,$Z$7,IF(B30="lundi",IF(INDEX('2-CALCUL ANNUALISATION FORFAIT'!$K$43:$K$52,MOD(D29,COUNTIF('2-CALCUL ANNUALISATION FORFAIT'!$K$43:$K$52,"&gt;0"))+1)&gt;0,MOD(D29,COUNTIF('2-CALCUL ANNUALISATION FORFAIT'!$K$43:$K$52,"&gt;0"))+1,1),D29))),$Z$7)</f>
        <v>2</v>
      </c>
      <c r="E30" s="233" t="str">
        <f>IF(D30="NP","NP",
IF(D30=1,IF(AND(C30&gt;='2-CALCUL ANNUALISATION FORFAIT'!$G$4,C30&lt;='2-CALCUL ANNUALISATION FORFAIT'!$H$4),VLOOKUP(B30,PARAMETRES!$A$16:$B$22,2,FALSE),0),
IF(D30=2,IF(AND(C30&gt;='2-CALCUL ANNUALISATION FORFAIT'!$G$4,C30&lt;='2-CALCUL ANNUALISATION FORFAIT'!$H$4),VLOOKUP(B30,PARAMETRES!$E$16:$F$22,2,FALSE),0),
IF(D30=3,IF(AND(C30&gt;='2-CALCUL ANNUALISATION FORFAIT'!$G$4,C30&lt;='2-CALCUL ANNUALISATION FORFAIT'!$H$4),VLOOKUP(B30,PARAMETRES!$I$16:$J$22,2,FALSE),0),
IF(D30=4,IF(AND(C30&gt;='2-CALCUL ANNUALISATION FORFAIT'!$G$4,C30&lt;='2-CALCUL ANNUALISATION FORFAIT'!$H$4),VLOOKUP(B30,PARAMETRES!$M$16:$N$22,2,FALSE),0),
IF(D30=5,IF(AND(C30&gt;='2-CALCUL ANNUALISATION FORFAIT'!$G$4,C30&lt;='2-CALCUL ANNUALISATION FORFAIT'!$H$4),VLOOKUP(B30,PARAMETRES!$Q$16:$R$22,2,FALSE),0),
IF(D30=6,IF(AND(C30&gt;='2-CALCUL ANNUALISATION FORFAIT'!$G$4,C30&lt;='2-CALCUL ANNUALISATION FORFAIT'!$H$4),VLOOKUP(B30,PARAMETRES!$U$16:$V$22,2,FALSE),0),
IF(D30=7,IF(AND(C30&gt;='2-CALCUL ANNUALISATION FORFAIT'!$G$4,C30&lt;='2-CALCUL ANNUALISATION FORFAIT'!$H$4),VLOOKUP(B30,PARAMETRES!$Y$16:$Z$22,2,FALSE),0),
IF(D30=8,IF(AND(C30&gt;='2-CALCUL ANNUALISATION FORFAIT'!$G$4,C30&lt;='2-CALCUL ANNUALISATION FORFAIT'!$H$4),VLOOKUP(B30,PARAMETRES!$AC$16:$AD$22,2,FALSE),0),
IF(D30=9,IF(AND(C30&gt;='2-CALCUL ANNUALISATION FORFAIT'!$G$4,C30&lt;='2-CALCUL ANNUALISATION FORFAIT'!$H$4),VLOOKUP(B30,PARAMETRES!$AG$16:$AH$22,2,FALSE),0),
IF(D30=10,IF(AND(C30&gt;='2-CALCUL ANNUALISATION FORFAIT'!$G$4,C30&lt;='2-CALCUL ANNUALISATION FORFAIT'!$H$4),VLOOKUP(B30,PARAMETRES!$AK$16:$AL$22,2,FALSE),0))))))))))))</f>
        <v>J2</v>
      </c>
      <c r="F30" s="183">
        <f>IF(AND(C30&gt;='2-CALCUL ANNUALISATION FORFAIT'!$G$4,C30&lt;='2-CALCUL ANNUALISATION FORFAIT'!$H$4),VLOOKUP(E30,'2-CALCUL ANNUALISATION FORFAIT'!$E$24:$K$37,7,FALSE),"NP")</f>
        <v>0.20833333333333331</v>
      </c>
      <c r="G30" s="188" t="str">
        <f t="shared" si="1"/>
        <v>lundi</v>
      </c>
      <c r="H30" s="47">
        <f t="shared" si="13"/>
        <v>45698</v>
      </c>
      <c r="I30" s="232" cm="1">
        <f t="array" ref="I30">IFERROR(IF(OR(H30&lt;'2-CALCUL ANNUALISATION FORFAIT'!$G$4,H30&gt;'2-CALCUL ANNUALISATION FORFAIT'!$H$4),"NP",IF(H30=$AA$7,$Z$7,IF(G30="lundi",IF(INDEX('2-CALCUL ANNUALISATION FORFAIT'!$K$43:$K$52,MOD(I29,COUNTIF('2-CALCUL ANNUALISATION FORFAIT'!$K$43:$K$52,"&gt;0"))+1)&gt;0,MOD(I29,COUNTIF('2-CALCUL ANNUALISATION FORFAIT'!$K$43:$K$52,"&gt;0"))+1,1),I29))),$Z$7)</f>
        <v>1</v>
      </c>
      <c r="J30" s="233" t="str">
        <f>IF(I30="NP","NP",
IF(I30=1,IF(AND(H30&gt;='2-CALCUL ANNUALISATION FORFAIT'!$G$4,H30&lt;='2-CALCUL ANNUALISATION FORFAIT'!$H$4),VLOOKUP(G30,PARAMETRES!$A$16:$B$22,2,FALSE),0),
IF(I30=2,IF(AND(H30&gt;='2-CALCUL ANNUALISATION FORFAIT'!$G$4,H30&lt;='2-CALCUL ANNUALISATION FORFAIT'!$H$4),VLOOKUP(G30,PARAMETRES!$E$16:$F$22,2,FALSE),0),
IF(I30=3,IF(AND(H30&gt;='2-CALCUL ANNUALISATION FORFAIT'!$G$4,H30&lt;='2-CALCUL ANNUALISATION FORFAIT'!$H$4),VLOOKUP(G30,PARAMETRES!$I$16:$J$22,2,FALSE),0),
IF(I30=4,IF(AND(H30&gt;='2-CALCUL ANNUALISATION FORFAIT'!$G$4,H30&lt;='2-CALCUL ANNUALISATION FORFAIT'!$H$4),VLOOKUP(G30,PARAMETRES!$M$16:$N$22,2,FALSE),0),
IF(I30=5,IF(AND(H30&gt;='2-CALCUL ANNUALISATION FORFAIT'!$G$4,H30&lt;='2-CALCUL ANNUALISATION FORFAIT'!$H$4),VLOOKUP(G30,PARAMETRES!$Q$16:$R$22,2,FALSE),0),
IF(I30=6,IF(AND(H30&gt;='2-CALCUL ANNUALISATION FORFAIT'!$G$4,H30&lt;='2-CALCUL ANNUALISATION FORFAIT'!$H$4),VLOOKUP(G30,PARAMETRES!$U$16:$V$22,2,FALSE),0),
IF(I30=7,IF(AND(H30&gt;='2-CALCUL ANNUALISATION FORFAIT'!$G$4,H30&lt;='2-CALCUL ANNUALISATION FORFAIT'!$H$4),VLOOKUP(G30,PARAMETRES!$Y$16:$Z$22,2,FALSE),0),
IF(I30=8,IF(AND(H30&gt;='2-CALCUL ANNUALISATION FORFAIT'!$G$4,H30&lt;='2-CALCUL ANNUALISATION FORFAIT'!$H$4),VLOOKUP(G30,PARAMETRES!$AC$16:$AD$22,2,FALSE),0),
IF(I30=9,IF(AND(H30&gt;='2-CALCUL ANNUALISATION FORFAIT'!$G$4,H30&lt;='2-CALCUL ANNUALISATION FORFAIT'!$H$4),VLOOKUP(G30,PARAMETRES!$AG$16:$AH$22,2,FALSE),0),
IF(I30=10,IF(AND(H30&gt;='2-CALCUL ANNUALISATION FORFAIT'!$G$4,H30&lt;='2-CALCUL ANNUALISATION FORFAIT'!$H$4),VLOOKUP(G30,PARAMETRES!$AK$16:$AL$22,2,FALSE),0))))))))))))</f>
        <v>J</v>
      </c>
      <c r="K30" s="183">
        <f>IF(AND(H30&gt;='2-CALCUL ANNUALISATION FORFAIT'!$G$4,H30&lt;='2-CALCUL ANNUALISATION FORFAIT'!$H$4),VLOOKUP(J30,'2-CALCUL ANNUALISATION FORFAIT'!$E$24:$K$37,7,FALSE),"NP")</f>
        <v>0.37500000000000006</v>
      </c>
      <c r="L30" s="188" t="str">
        <f t="shared" si="2"/>
        <v>lundi</v>
      </c>
      <c r="M30" s="47">
        <f t="shared" si="14"/>
        <v>45726</v>
      </c>
      <c r="N30" s="232" cm="1">
        <f t="array" ref="N30">IFERROR(IF(OR(M30&lt;'2-CALCUL ANNUALISATION FORFAIT'!$G$4,M30&gt;'2-CALCUL ANNUALISATION FORFAIT'!$H$4),"NP",IF(M30=$AA$7,$Z$7,IF(L30="lundi",IF(INDEX('2-CALCUL ANNUALISATION FORFAIT'!$K$43:$K$52,MOD(N29,COUNTIF('2-CALCUL ANNUALISATION FORFAIT'!$K$43:$K$52,"&gt;0"))+1)&gt;0,MOD(N29,COUNTIF('2-CALCUL ANNUALISATION FORFAIT'!$K$43:$K$52,"&gt;0"))+1,1),N29))),$Z$7)</f>
        <v>1</v>
      </c>
      <c r="O30" s="233" t="str">
        <f>IF(N30="NP","NP",
IF(N30=1,IF(AND(M30&gt;='2-CALCUL ANNUALISATION FORFAIT'!$G$4,M30&lt;='2-CALCUL ANNUALISATION FORFAIT'!$H$4),VLOOKUP(L30,PARAMETRES!$A$16:$B$22,2,FALSE),0),
IF(N30=2,IF(AND(M30&gt;='2-CALCUL ANNUALISATION FORFAIT'!$G$4,M30&lt;='2-CALCUL ANNUALISATION FORFAIT'!$H$4),VLOOKUP(L30,PARAMETRES!$E$16:$F$22,2,FALSE),0),
IF(N30=3,IF(AND(M30&gt;='2-CALCUL ANNUALISATION FORFAIT'!$G$4,M30&lt;='2-CALCUL ANNUALISATION FORFAIT'!$H$4),VLOOKUP(L30,PARAMETRES!$I$16:$J$22,2,FALSE),0),
IF(N30=4,IF(AND(M30&gt;='2-CALCUL ANNUALISATION FORFAIT'!$G$4,M30&lt;='2-CALCUL ANNUALISATION FORFAIT'!$H$4),VLOOKUP(L30,PARAMETRES!$M$16:$N$22,2,FALSE),0),
IF(N30=5,IF(AND(M30&gt;='2-CALCUL ANNUALISATION FORFAIT'!$G$4,M30&lt;='2-CALCUL ANNUALISATION FORFAIT'!$H$4),VLOOKUP(L30,PARAMETRES!$Q$16:$R$22,2,FALSE),0),
IF(N30=6,IF(AND(M30&gt;='2-CALCUL ANNUALISATION FORFAIT'!$G$4,M30&lt;='2-CALCUL ANNUALISATION FORFAIT'!$H$4),VLOOKUP(L30,PARAMETRES!$U$16:$V$22,2,FALSE),0),
IF(N30=7,IF(AND(M30&gt;='2-CALCUL ANNUALISATION FORFAIT'!$G$4,M30&lt;='2-CALCUL ANNUALISATION FORFAIT'!$H$4),VLOOKUP(L30,PARAMETRES!$Y$16:$Z$22,2,FALSE),0),
IF(N30=8,IF(AND(M30&gt;='2-CALCUL ANNUALISATION FORFAIT'!$G$4,M30&lt;='2-CALCUL ANNUALISATION FORFAIT'!$H$4),VLOOKUP(L30,PARAMETRES!$AC$16:$AD$22,2,FALSE),0),
IF(N30=9,IF(AND(M30&gt;='2-CALCUL ANNUALISATION FORFAIT'!$G$4,M30&lt;='2-CALCUL ANNUALISATION FORFAIT'!$H$4),VLOOKUP(L30,PARAMETRES!$AG$16:$AH$22,2,FALSE),0),
IF(N30=10,IF(AND(M30&gt;='2-CALCUL ANNUALISATION FORFAIT'!$G$4,M30&lt;='2-CALCUL ANNUALISATION FORFAIT'!$H$4),VLOOKUP(L30,PARAMETRES!$AK$16:$AL$22,2,FALSE),0))))))))))))</f>
        <v>J</v>
      </c>
      <c r="P30" s="195">
        <f>IF(AND(M30&gt;='2-CALCUL ANNUALISATION FORFAIT'!$G$4,M30&lt;='2-CALCUL ANNUALISATION FORFAIT'!$H$4),VLOOKUP(O30,'2-CALCUL ANNUALISATION FORFAIT'!$E$24:$K$37,7,FALSE),"NP")</f>
        <v>0.37500000000000006</v>
      </c>
      <c r="Q30" s="182" t="str">
        <f t="shared" si="3"/>
        <v>jeudi</v>
      </c>
      <c r="R30" s="47">
        <f t="shared" si="15"/>
        <v>45757</v>
      </c>
      <c r="S30" s="232" cm="1">
        <f t="array" ref="S30">IFERROR(IF(OR(R30&lt;'2-CALCUL ANNUALISATION FORFAIT'!$G$4,R30&gt;'2-CALCUL ANNUALISATION FORFAIT'!$H$4),"NP",IF(R30=$AA$7,$Z$7,IF(Q30="lundi",IF(INDEX('2-CALCUL ANNUALISATION FORFAIT'!$K$43:$K$52,MOD(S29,COUNTIF('2-CALCUL ANNUALISATION FORFAIT'!$K$43:$K$52,"&gt;0"))+1)&gt;0,MOD(S29,COUNTIF('2-CALCUL ANNUALISATION FORFAIT'!$K$43:$K$52,"&gt;0"))+1,1),S29))),$Z$7)</f>
        <v>1</v>
      </c>
      <c r="T30" s="233" t="str">
        <f>IF(S30="NP","NP",
IF(S30=1,IF(AND(R30&gt;='2-CALCUL ANNUALISATION FORFAIT'!$G$4,R30&lt;='2-CALCUL ANNUALISATION FORFAIT'!$H$4),VLOOKUP(Q30,PARAMETRES!$A$16:$B$22,2,FALSE),0),
IF(S30=2,IF(AND(R30&gt;='2-CALCUL ANNUALISATION FORFAIT'!$G$4,R30&lt;='2-CALCUL ANNUALISATION FORFAIT'!$H$4),VLOOKUP(Q30,PARAMETRES!$E$16:$F$22,2,FALSE),0),
IF(S30=3,IF(AND(R30&gt;='2-CALCUL ANNUALISATION FORFAIT'!$G$4,R30&lt;='2-CALCUL ANNUALISATION FORFAIT'!$H$4),VLOOKUP(Q30,PARAMETRES!$I$16:$J$22,2,FALSE),0),
IF(S30=4,IF(AND(R30&gt;='2-CALCUL ANNUALISATION FORFAIT'!$G$4,R30&lt;='2-CALCUL ANNUALISATION FORFAIT'!$H$4),VLOOKUP(Q30,PARAMETRES!$M$16:$N$22,2,FALSE),0),
IF(S30=5,IF(AND(R30&gt;='2-CALCUL ANNUALISATION FORFAIT'!$G$4,R30&lt;='2-CALCUL ANNUALISATION FORFAIT'!$H$4),VLOOKUP(Q30,PARAMETRES!$Q$16:$R$22,2,FALSE),0),
IF(S30=6,IF(AND(R30&gt;='2-CALCUL ANNUALISATION FORFAIT'!$G$4,R30&lt;='2-CALCUL ANNUALISATION FORFAIT'!$H$4),VLOOKUP(Q30,PARAMETRES!$U$16:$V$22,2,FALSE),0),
IF(S30=7,IF(AND(R30&gt;='2-CALCUL ANNUALISATION FORFAIT'!$G$4,R30&lt;='2-CALCUL ANNUALISATION FORFAIT'!$H$4),VLOOKUP(Q30,PARAMETRES!$Y$16:$Z$22,2,FALSE),0),
IF(S30=8,IF(AND(R30&gt;='2-CALCUL ANNUALISATION FORFAIT'!$G$4,R30&lt;='2-CALCUL ANNUALISATION FORFAIT'!$H$4),VLOOKUP(Q30,PARAMETRES!$AC$16:$AD$22,2,FALSE),0),
IF(S30=9,IF(AND(R30&gt;='2-CALCUL ANNUALISATION FORFAIT'!$G$4,R30&lt;='2-CALCUL ANNUALISATION FORFAIT'!$H$4),VLOOKUP(Q30,PARAMETRES!$AG$16:$AH$22,2,FALSE),0),
IF(S30=10,IF(AND(R30&gt;='2-CALCUL ANNUALISATION FORFAIT'!$G$4,R30&lt;='2-CALCUL ANNUALISATION FORFAIT'!$H$4),VLOOKUP(Q30,PARAMETRES!$AK$16:$AL$22,2,FALSE),0))))))))))))</f>
        <v>J</v>
      </c>
      <c r="U30" s="195">
        <f>IF(AND(R30&gt;='2-CALCUL ANNUALISATION FORFAIT'!$G$4,R30&lt;='2-CALCUL ANNUALISATION FORFAIT'!$H$4),VLOOKUP(T30,'2-CALCUL ANNUALISATION FORFAIT'!$E$24:$K$37,7,FALSE),"NP")</f>
        <v>0.37500000000000006</v>
      </c>
      <c r="V30" s="182" t="str">
        <f t="shared" si="4"/>
        <v>samedi</v>
      </c>
      <c r="W30" s="181">
        <f t="shared" si="16"/>
        <v>45787</v>
      </c>
      <c r="X30" s="232" cm="1">
        <f t="array" ref="X30">IFERROR(IF(OR(W30&lt;'2-CALCUL ANNUALISATION FORFAIT'!$G$4,W30&gt;'2-CALCUL ANNUALISATION FORFAIT'!$H$4),"NP",IF(W30=$AA$7,$Z$7,IF(V30="lundi",IF(INDEX('2-CALCUL ANNUALISATION FORFAIT'!$K$43:$K$52,MOD(X29,COUNTIF('2-CALCUL ANNUALISATION FORFAIT'!$K$43:$K$52,"&gt;0"))+1)&gt;0,MOD(X29,COUNTIF('2-CALCUL ANNUALISATION FORFAIT'!$K$43:$K$52,"&gt;0"))+1,1),X29))),$Z$7)</f>
        <v>1</v>
      </c>
      <c r="Y30" s="233" t="str">
        <f>IF(X30="NP","NP",
IF(X30=1,IF(AND(W30&gt;='2-CALCUL ANNUALISATION FORFAIT'!$G$4,W30&lt;='2-CALCUL ANNUALISATION FORFAIT'!$H$4),VLOOKUP(V30,PARAMETRES!$A$16:$B$22,2,FALSE),0),
IF(X30=2,IF(AND(W30&gt;='2-CALCUL ANNUALISATION FORFAIT'!$G$4,W30&lt;='2-CALCUL ANNUALISATION FORFAIT'!$H$4),VLOOKUP(V30,PARAMETRES!$E$16:$F$22,2,FALSE),0),
IF(X30=3,IF(AND(W30&gt;='2-CALCUL ANNUALISATION FORFAIT'!$G$4,W30&lt;='2-CALCUL ANNUALISATION FORFAIT'!$H$4),VLOOKUP(V30,PARAMETRES!$I$16:$J$22,2,FALSE),0),
IF(X30=4,IF(AND(W30&gt;='2-CALCUL ANNUALISATION FORFAIT'!$G$4,W30&lt;='2-CALCUL ANNUALISATION FORFAIT'!$H$4),VLOOKUP(V30,PARAMETRES!$M$16:$N$22,2,FALSE),0),
IF(X30=5,IF(AND(W30&gt;='2-CALCUL ANNUALISATION FORFAIT'!$G$4,W30&lt;='2-CALCUL ANNUALISATION FORFAIT'!$H$4),VLOOKUP(V30,PARAMETRES!$Q$16:$R$22,2,FALSE),0),
IF(X30=6,IF(AND(W30&gt;='2-CALCUL ANNUALISATION FORFAIT'!$G$4,W30&lt;='2-CALCUL ANNUALISATION FORFAIT'!$H$4),VLOOKUP(V30,PARAMETRES!$U$16:$V$22,2,FALSE),0),
IF(X30=7,IF(AND(W30&gt;='2-CALCUL ANNUALISATION FORFAIT'!$G$4,W30&lt;='2-CALCUL ANNUALISATION FORFAIT'!$H$4),VLOOKUP(V30,PARAMETRES!$Y$16:$Z$22,2,FALSE),0),
IF(X30=8,IF(AND(W30&gt;='2-CALCUL ANNUALISATION FORFAIT'!$G$4,W30&lt;='2-CALCUL ANNUALISATION FORFAIT'!$H$4),VLOOKUP(V30,PARAMETRES!$AC$16:$AD$22,2,FALSE),0),
IF(X30=9,IF(AND(W30&gt;='2-CALCUL ANNUALISATION FORFAIT'!$G$4,W30&lt;='2-CALCUL ANNUALISATION FORFAIT'!$H$4),VLOOKUP(V30,PARAMETRES!$AG$16:$AH$22,2,FALSE),0),
IF(X30=10,IF(AND(W30&gt;='2-CALCUL ANNUALISATION FORFAIT'!$G$4,W30&lt;='2-CALCUL ANNUALISATION FORFAIT'!$H$4),VLOOKUP(V30,PARAMETRES!$AK$16:$AL$22,2,FALSE),0))))))))))))</f>
        <v>RH</v>
      </c>
      <c r="Z30" s="195">
        <f>IF(AND(W30&gt;='2-CALCUL ANNUALISATION FORFAIT'!$G$4,W30&lt;='2-CALCUL ANNUALISATION FORFAIT'!$H$4),VLOOKUP(Y30,'2-CALCUL ANNUALISATION FORFAIT'!$E$24:$K$37,7,FALSE),"NP")</f>
        <v>0</v>
      </c>
      <c r="AA30" s="182" t="str">
        <f t="shared" si="5"/>
        <v>mardi</v>
      </c>
      <c r="AB30" s="47">
        <f t="shared" si="17"/>
        <v>45818</v>
      </c>
      <c r="AC30" s="232" cm="1">
        <f t="array" ref="AC30">IFERROR(IF(OR(AB30&lt;'2-CALCUL ANNUALISATION FORFAIT'!$G$4,AB30&gt;'2-CALCUL ANNUALISATION FORFAIT'!$H$4),"NP",IF(AB30=$AA$7,$Z$7,IF(AA30="lundi",IF(INDEX('2-CALCUL ANNUALISATION FORFAIT'!$K$43:$K$52,MOD(AC29,COUNTIF('2-CALCUL ANNUALISATION FORFAIT'!$K$43:$K$52,"&gt;0"))+1)&gt;0,MOD(AC29,COUNTIF('2-CALCUL ANNUALISATION FORFAIT'!$K$43:$K$52,"&gt;0"))+1,1),AC29))),$Z$7)</f>
        <v>2</v>
      </c>
      <c r="AD30" s="233" t="str">
        <f>IF(AC30="NP","NP",
IF(AC30=1,IF(AND(AB30&gt;='2-CALCUL ANNUALISATION FORFAIT'!$G$4,AB30&lt;='2-CALCUL ANNUALISATION FORFAIT'!$H$4),VLOOKUP(AA30,PARAMETRES!$A$16:$B$22,2,FALSE),0),
IF(AC30=2,IF(AND(AB30&gt;='2-CALCUL ANNUALISATION FORFAIT'!$G$4,AB30&lt;='2-CALCUL ANNUALISATION FORFAIT'!$H$4),VLOOKUP(AA30,PARAMETRES!$E$16:$F$22,2,FALSE),0),
IF(AC30=3,IF(AND(AB30&gt;='2-CALCUL ANNUALISATION FORFAIT'!$G$4,AB30&lt;='2-CALCUL ANNUALISATION FORFAIT'!$H$4),VLOOKUP(AA30,PARAMETRES!$I$16:$J$22,2,FALSE),0),
IF(AC30=4,IF(AND(AB30&gt;='2-CALCUL ANNUALISATION FORFAIT'!$G$4,AB30&lt;='2-CALCUL ANNUALISATION FORFAIT'!$H$4),VLOOKUP(AA30,PARAMETRES!$M$16:$N$22,2,FALSE),0),
IF(AC30=5,IF(AND(AB30&gt;='2-CALCUL ANNUALISATION FORFAIT'!$G$4,AB30&lt;='2-CALCUL ANNUALISATION FORFAIT'!$H$4),VLOOKUP(AA30,PARAMETRES!$Q$16:$R$22,2,FALSE),0),
IF(AC30=6,IF(AND(AB30&gt;='2-CALCUL ANNUALISATION FORFAIT'!$G$4,AB30&lt;='2-CALCUL ANNUALISATION FORFAIT'!$H$4),VLOOKUP(AA30,PARAMETRES!$U$16:$V$22,2,FALSE),0),
IF(AC30=7,IF(AND(AB30&gt;='2-CALCUL ANNUALISATION FORFAIT'!$G$4,AB30&lt;='2-CALCUL ANNUALISATION FORFAIT'!$H$4),VLOOKUP(AA30,PARAMETRES!$Y$16:$Z$22,2,FALSE),0),
IF(AC30=8,IF(AND(AB30&gt;='2-CALCUL ANNUALISATION FORFAIT'!$G$4,AB30&lt;='2-CALCUL ANNUALISATION FORFAIT'!$H$4),VLOOKUP(AA30,PARAMETRES!$AC$16:$AD$22,2,FALSE),0),
IF(AC30=9,IF(AND(AB30&gt;='2-CALCUL ANNUALISATION FORFAIT'!$G$4,AB30&lt;='2-CALCUL ANNUALISATION FORFAIT'!$H$4),VLOOKUP(AA30,PARAMETRES!$AG$16:$AH$22,2,FALSE),0),
IF(AC30=10,IF(AND(AB30&gt;='2-CALCUL ANNUALISATION FORFAIT'!$G$4,AB30&lt;='2-CALCUL ANNUALISATION FORFAIT'!$H$4),VLOOKUP(AA30,PARAMETRES!$AK$16:$AL$22,2,FALSE),0))))))))))))</f>
        <v>J2</v>
      </c>
      <c r="AE30" s="195">
        <f>IF(AND(AB30&gt;='2-CALCUL ANNUALISATION FORFAIT'!$G$4,AB30&lt;='2-CALCUL ANNUALISATION FORFAIT'!$H$4),VLOOKUP(AD30,'2-CALCUL ANNUALISATION FORFAIT'!$E$24:$K$37,7,FALSE),"NP")</f>
        <v>0.20833333333333331</v>
      </c>
      <c r="AF30" s="201" t="str">
        <f t="shared" si="6"/>
        <v>jeudi</v>
      </c>
      <c r="AG30" s="47">
        <f t="shared" si="18"/>
        <v>45848</v>
      </c>
      <c r="AH30" s="232" cm="1">
        <f t="array" ref="AH30">IFERROR(IF(OR(AG30&lt;'2-CALCUL ANNUALISATION FORFAIT'!$G$4,AG30&gt;'2-CALCUL ANNUALISATION FORFAIT'!$H$4),"NP",IF(AG30=$AA$7,$Z$7,IF(AF30="lundi",IF(INDEX('2-CALCUL ANNUALISATION FORFAIT'!$K$43:$K$52,MOD(AH29,COUNTIF('2-CALCUL ANNUALISATION FORFAIT'!$K$43:$K$52,"&gt;0"))+1)&gt;0,MOD(AH29,COUNTIF('2-CALCUL ANNUALISATION FORFAIT'!$K$43:$K$52,"&gt;0"))+1,1),AH29))),$Z$7)</f>
        <v>2</v>
      </c>
      <c r="AI30" s="233" t="str">
        <f>IF(AH30="NP","NP",
IF(AH30=1,IF(AND(AG30&gt;='2-CALCUL ANNUALISATION FORFAIT'!$G$4,AG30&lt;='2-CALCUL ANNUALISATION FORFAIT'!$H$4),VLOOKUP(AF30,PARAMETRES!$A$16:$B$22,2,FALSE),0),
IF(AH30=2,IF(AND(AG30&gt;='2-CALCUL ANNUALISATION FORFAIT'!$G$4,AG30&lt;='2-CALCUL ANNUALISATION FORFAIT'!$H$4),VLOOKUP(AF30,PARAMETRES!$E$16:$F$22,2,FALSE),0),
IF(AH30=3,IF(AND(AG30&gt;='2-CALCUL ANNUALISATION FORFAIT'!$G$4,AG30&lt;='2-CALCUL ANNUALISATION FORFAIT'!$H$4),VLOOKUP(AF30,PARAMETRES!$I$16:$J$22,2,FALSE),0),
IF(AH30=4,IF(AND(AG30&gt;='2-CALCUL ANNUALISATION FORFAIT'!$G$4,AG30&lt;='2-CALCUL ANNUALISATION FORFAIT'!$H$4),VLOOKUP(AF30,PARAMETRES!$M$16:$N$22,2,FALSE),0),
IF(AH30=5,IF(AND(AG30&gt;='2-CALCUL ANNUALISATION FORFAIT'!$G$4,AG30&lt;='2-CALCUL ANNUALISATION FORFAIT'!$H$4),VLOOKUP(AF30,PARAMETRES!$Q$16:$R$22,2,FALSE),0),
IF(AH30=6,IF(AND(AG30&gt;='2-CALCUL ANNUALISATION FORFAIT'!$G$4,AG30&lt;='2-CALCUL ANNUALISATION FORFAIT'!$H$4),VLOOKUP(AF30,PARAMETRES!$U$16:$V$22,2,FALSE),0),
IF(AH30=7,IF(AND(AG30&gt;='2-CALCUL ANNUALISATION FORFAIT'!$G$4,AG30&lt;='2-CALCUL ANNUALISATION FORFAIT'!$H$4),VLOOKUP(AF30,PARAMETRES!$Y$16:$Z$22,2,FALSE),0),
IF(AH30=8,IF(AND(AG30&gt;='2-CALCUL ANNUALISATION FORFAIT'!$G$4,AG30&lt;='2-CALCUL ANNUALISATION FORFAIT'!$H$4),VLOOKUP(AF30,PARAMETRES!$AC$16:$AD$22,2,FALSE),0),
IF(AH30=9,IF(AND(AG30&gt;='2-CALCUL ANNUALISATION FORFAIT'!$G$4,AG30&lt;='2-CALCUL ANNUALISATION FORFAIT'!$H$4),VLOOKUP(AF30,PARAMETRES!$AG$16:$AH$22,2,FALSE),0),
IF(AH30=10,IF(AND(AG30&gt;='2-CALCUL ANNUALISATION FORFAIT'!$G$4,AG30&lt;='2-CALCUL ANNUALISATION FORFAIT'!$H$4),VLOOKUP(AF30,PARAMETRES!$AK$16:$AL$22,2,FALSE),0))))))))))))</f>
        <v>J2</v>
      </c>
      <c r="AJ30" s="195">
        <f>IF(AND(AG30&gt;='2-CALCUL ANNUALISATION FORFAIT'!$G$4,AG30&lt;='2-CALCUL ANNUALISATION FORFAIT'!$H$4),VLOOKUP(AI30,'2-CALCUL ANNUALISATION FORFAIT'!$E$24:$K$37,7,FALSE),"NP")</f>
        <v>0.20833333333333331</v>
      </c>
      <c r="AK30" s="182" t="str">
        <f t="shared" si="7"/>
        <v>dimanche</v>
      </c>
      <c r="AL30" s="47">
        <f t="shared" si="19"/>
        <v>45879</v>
      </c>
      <c r="AM30" s="232" cm="1">
        <f t="array" ref="AM30">IFERROR(IF(OR(AL30&lt;'2-CALCUL ANNUALISATION FORFAIT'!$G$4,AL30&gt;'2-CALCUL ANNUALISATION FORFAIT'!$H$4),"NP",IF(AL30=$AA$7,$Z$7,IF(AK30="lundi",IF(INDEX('2-CALCUL ANNUALISATION FORFAIT'!$K$43:$K$52,MOD(AM29,COUNTIF('2-CALCUL ANNUALISATION FORFAIT'!$K$43:$K$52,"&gt;0"))+1)&gt;0,MOD(AM29,COUNTIF('2-CALCUL ANNUALISATION FORFAIT'!$K$43:$K$52,"&gt;0"))+1,1),AM29))),$Z$7)</f>
        <v>2</v>
      </c>
      <c r="AN30" s="233" t="str">
        <f>IF(AM30="NP","NP",
IF(AM30=1,IF(AND(AL30&gt;='2-CALCUL ANNUALISATION FORFAIT'!$G$4,AL30&lt;='2-CALCUL ANNUALISATION FORFAIT'!$H$4),VLOOKUP(AK30,PARAMETRES!$A$16:$B$22,2,FALSE),0),
IF(AM30=2,IF(AND(AL30&gt;='2-CALCUL ANNUALISATION FORFAIT'!$G$4,AL30&lt;='2-CALCUL ANNUALISATION FORFAIT'!$H$4),VLOOKUP(AK30,PARAMETRES!$E$16:$F$22,2,FALSE),0),
IF(AM30=3,IF(AND(AL30&gt;='2-CALCUL ANNUALISATION FORFAIT'!$G$4,AL30&lt;='2-CALCUL ANNUALISATION FORFAIT'!$H$4),VLOOKUP(AK30,PARAMETRES!$I$16:$J$22,2,FALSE),0),
IF(AM30=4,IF(AND(AL30&gt;='2-CALCUL ANNUALISATION FORFAIT'!$G$4,AL30&lt;='2-CALCUL ANNUALISATION FORFAIT'!$H$4),VLOOKUP(AK30,PARAMETRES!$M$16:$N$22,2,FALSE),0),
IF(AM30=5,IF(AND(AL30&gt;='2-CALCUL ANNUALISATION FORFAIT'!$G$4,AL30&lt;='2-CALCUL ANNUALISATION FORFAIT'!$H$4),VLOOKUP(AK30,PARAMETRES!$Q$16:$R$22,2,FALSE),0),
IF(AM30=6,IF(AND(AL30&gt;='2-CALCUL ANNUALISATION FORFAIT'!$G$4,AL30&lt;='2-CALCUL ANNUALISATION FORFAIT'!$H$4),VLOOKUP(AK30,PARAMETRES!$U$16:$V$22,2,FALSE),0),
IF(AM30=7,IF(AND(AL30&gt;='2-CALCUL ANNUALISATION FORFAIT'!$G$4,AL30&lt;='2-CALCUL ANNUALISATION FORFAIT'!$H$4),VLOOKUP(AK30,PARAMETRES!$Y$16:$Z$22,2,FALSE),0),
IF(AM30=8,IF(AND(AL30&gt;='2-CALCUL ANNUALISATION FORFAIT'!$G$4,AL30&lt;='2-CALCUL ANNUALISATION FORFAIT'!$H$4),VLOOKUP(AK30,PARAMETRES!$AC$16:$AD$22,2,FALSE),0),
IF(AM30=9,IF(AND(AL30&gt;='2-CALCUL ANNUALISATION FORFAIT'!$G$4,AL30&lt;='2-CALCUL ANNUALISATION FORFAIT'!$H$4),VLOOKUP(AK30,PARAMETRES!$AG$16:$AH$22,2,FALSE),0),
IF(AM30=10,IF(AND(AL30&gt;='2-CALCUL ANNUALISATION FORFAIT'!$G$4,AL30&lt;='2-CALCUL ANNUALISATION FORFAIT'!$H$4),VLOOKUP(AK30,PARAMETRES!$AK$16:$AL$22,2,FALSE),0))))))))))))</f>
        <v>RH</v>
      </c>
      <c r="AO30" s="195">
        <f>IF(AND(AL30&gt;='2-CALCUL ANNUALISATION FORFAIT'!$G$4,AL30&lt;='2-CALCUL ANNUALISATION FORFAIT'!$H$4),VLOOKUP(AN30,'2-CALCUL ANNUALISATION FORFAIT'!$E$24:$K$37,7,FALSE),"NP")</f>
        <v>0</v>
      </c>
      <c r="AP30" s="182" t="str">
        <f t="shared" si="8"/>
        <v>mercredi</v>
      </c>
      <c r="AQ30" s="47">
        <f t="shared" si="20"/>
        <v>45910</v>
      </c>
      <c r="AR30" s="232" cm="1">
        <f t="array" ref="AR30">IFERROR(IF(OR(AQ30&lt;'2-CALCUL ANNUALISATION FORFAIT'!$G$4,AQ30&gt;'2-CALCUL ANNUALISATION FORFAIT'!$H$4),"NP",IF(AQ30=$AA$7,$Z$7,IF(AP30="lundi",IF(INDEX('2-CALCUL ANNUALISATION FORFAIT'!$K$43:$K$52,MOD(AR29,COUNTIF('2-CALCUL ANNUALISATION FORFAIT'!$K$43:$K$52,"&gt;0"))+1)&gt;0,MOD(AR29,COUNTIF('2-CALCUL ANNUALISATION FORFAIT'!$K$43:$K$52,"&gt;0"))+1,1),AR29))),$Z$7)</f>
        <v>1</v>
      </c>
      <c r="AS30" s="233" t="str">
        <f>IF(AR30="NP","NP",
IF(AR30=1,IF(AND(AQ30&gt;='2-CALCUL ANNUALISATION FORFAIT'!$G$4,AQ30&lt;='2-CALCUL ANNUALISATION FORFAIT'!$H$4),VLOOKUP(AP30,PARAMETRES!$A$16:$B$22,2,FALSE),0),
IF(AR30=2,IF(AND(AQ30&gt;='2-CALCUL ANNUALISATION FORFAIT'!$G$4,AQ30&lt;='2-CALCUL ANNUALISATION FORFAIT'!$H$4),VLOOKUP(AP30,PARAMETRES!$E$16:$F$22,2,FALSE),0),
IF(AR30=3,IF(AND(AQ30&gt;='2-CALCUL ANNUALISATION FORFAIT'!$G$4,AQ30&lt;='2-CALCUL ANNUALISATION FORFAIT'!$H$4),VLOOKUP(AP30,PARAMETRES!$I$16:$J$22,2,FALSE),0),
IF(AR30=4,IF(AND(AQ30&gt;='2-CALCUL ANNUALISATION FORFAIT'!$G$4,AQ30&lt;='2-CALCUL ANNUALISATION FORFAIT'!$H$4),VLOOKUP(AP30,PARAMETRES!$M$16:$N$22,2,FALSE),0),
IF(AR30=5,IF(AND(AQ30&gt;='2-CALCUL ANNUALISATION FORFAIT'!$G$4,AQ30&lt;='2-CALCUL ANNUALISATION FORFAIT'!$H$4),VLOOKUP(AP30,PARAMETRES!$Q$16:$R$22,2,FALSE),0),
IF(AR30=6,IF(AND(AQ30&gt;='2-CALCUL ANNUALISATION FORFAIT'!$G$4,AQ30&lt;='2-CALCUL ANNUALISATION FORFAIT'!$H$4),VLOOKUP(AP30,PARAMETRES!$U$16:$V$22,2,FALSE),0),
IF(AR30=7,IF(AND(AQ30&gt;='2-CALCUL ANNUALISATION FORFAIT'!$G$4,AQ30&lt;='2-CALCUL ANNUALISATION FORFAIT'!$H$4),VLOOKUP(AP30,PARAMETRES!$Y$16:$Z$22,2,FALSE),0),
IF(AR30=8,IF(AND(AQ30&gt;='2-CALCUL ANNUALISATION FORFAIT'!$G$4,AQ30&lt;='2-CALCUL ANNUALISATION FORFAIT'!$H$4),VLOOKUP(AP30,PARAMETRES!$AC$16:$AD$22,2,FALSE),0),
IF(AR30=9,IF(AND(AQ30&gt;='2-CALCUL ANNUALISATION FORFAIT'!$G$4,AQ30&lt;='2-CALCUL ANNUALISATION FORFAIT'!$H$4),VLOOKUP(AP30,PARAMETRES!$AG$16:$AH$22,2,FALSE),0),
IF(AR30=10,IF(AND(AQ30&gt;='2-CALCUL ANNUALISATION FORFAIT'!$G$4,AQ30&lt;='2-CALCUL ANNUALISATION FORFAIT'!$H$4),VLOOKUP(AP30,PARAMETRES!$AK$16:$AL$22,2,FALSE),0))))))))))))</f>
        <v>J</v>
      </c>
      <c r="AT30" s="195">
        <f>IF(AND(AQ30&gt;='2-CALCUL ANNUALISATION FORFAIT'!$G$4,AQ30&lt;='2-CALCUL ANNUALISATION FORFAIT'!$H$4),VLOOKUP(AS30,'2-CALCUL ANNUALISATION FORFAIT'!$E$24:$K$37,7,FALSE),"NP")</f>
        <v>0.37500000000000006</v>
      </c>
      <c r="AU30" s="182" t="str">
        <f t="shared" si="9"/>
        <v>vendredi</v>
      </c>
      <c r="AV30" s="180">
        <f t="shared" si="21"/>
        <v>45940</v>
      </c>
      <c r="AW30" s="232" cm="1">
        <f t="array" ref="AW30">IFERROR(IF(OR(AV30&lt;'2-CALCUL ANNUALISATION FORFAIT'!$G$4,AV30&gt;'2-CALCUL ANNUALISATION FORFAIT'!$H$4),"NP",IF(AV30=$AA$7,$Z$7,IF(AU30="lundi",IF(INDEX('2-CALCUL ANNUALISATION FORFAIT'!$K$43:$K$52,MOD(AW29,COUNTIF('2-CALCUL ANNUALISATION FORFAIT'!$K$43:$K$52,"&gt;0"))+1)&gt;0,MOD(AW29,COUNTIF('2-CALCUL ANNUALISATION FORFAIT'!$K$43:$K$52,"&gt;0"))+1,1),AW29))),$Z$7)</f>
        <v>1</v>
      </c>
      <c r="AX30" s="233" t="str">
        <f>IF(AW30="NP","NP",
IF(AW30=1,IF(AND(AV30&gt;='2-CALCUL ANNUALISATION FORFAIT'!$G$4,AV30&lt;='2-CALCUL ANNUALISATION FORFAIT'!$H$4),VLOOKUP(AU30,PARAMETRES!$A$16:$B$22,2,FALSE),0),
IF(AW30=2,IF(AND(AV30&gt;='2-CALCUL ANNUALISATION FORFAIT'!$G$4,AV30&lt;='2-CALCUL ANNUALISATION FORFAIT'!$H$4),VLOOKUP(AU30,PARAMETRES!$E$16:$F$22,2,FALSE),0),
IF(AW30=3,IF(AND(AV30&gt;='2-CALCUL ANNUALISATION FORFAIT'!$G$4,AV30&lt;='2-CALCUL ANNUALISATION FORFAIT'!$H$4),VLOOKUP(AU30,PARAMETRES!$I$16:$J$22,2,FALSE),0),
IF(AW30=4,IF(AND(AV30&gt;='2-CALCUL ANNUALISATION FORFAIT'!$G$4,AV30&lt;='2-CALCUL ANNUALISATION FORFAIT'!$H$4),VLOOKUP(AU30,PARAMETRES!$M$16:$N$22,2,FALSE),0),
IF(AW30=5,IF(AND(AV30&gt;='2-CALCUL ANNUALISATION FORFAIT'!$G$4,AV30&lt;='2-CALCUL ANNUALISATION FORFAIT'!$H$4),VLOOKUP(AU30,PARAMETRES!$Q$16:$R$22,2,FALSE),0),
IF(AW30=6,IF(AND(AV30&gt;='2-CALCUL ANNUALISATION FORFAIT'!$G$4,AV30&lt;='2-CALCUL ANNUALISATION FORFAIT'!$H$4),VLOOKUP(AU30,PARAMETRES!$U$16:$V$22,2,FALSE),0),
IF(AW30=7,IF(AND(AV30&gt;='2-CALCUL ANNUALISATION FORFAIT'!$G$4,AV30&lt;='2-CALCUL ANNUALISATION FORFAIT'!$H$4),VLOOKUP(AU30,PARAMETRES!$Y$16:$Z$22,2,FALSE),0),
IF(AW30=8,IF(AND(AV30&gt;='2-CALCUL ANNUALISATION FORFAIT'!$G$4,AV30&lt;='2-CALCUL ANNUALISATION FORFAIT'!$H$4),VLOOKUP(AU30,PARAMETRES!$AC$16:$AD$22,2,FALSE),0),
IF(AW30=9,IF(AND(AV30&gt;='2-CALCUL ANNUALISATION FORFAIT'!$G$4,AV30&lt;='2-CALCUL ANNUALISATION FORFAIT'!$H$4),VLOOKUP(AU30,PARAMETRES!$AG$16:$AH$22,2,FALSE),0),
IF(AW30=10,IF(AND(AV30&gt;='2-CALCUL ANNUALISATION FORFAIT'!$G$4,AV30&lt;='2-CALCUL ANNUALISATION FORFAIT'!$H$4),VLOOKUP(AU30,PARAMETRES!$AK$16:$AL$22,2,FALSE),0))))))))))))</f>
        <v>J</v>
      </c>
      <c r="AY30" s="195">
        <f>IF(AND(AV30&gt;='2-CALCUL ANNUALISATION FORFAIT'!$G$4,AV30&lt;='2-CALCUL ANNUALISATION FORFAIT'!$H$4),VLOOKUP(AX30,'2-CALCUL ANNUALISATION FORFAIT'!$E$24:$K$37,7,FALSE),"NP")</f>
        <v>0.37500000000000006</v>
      </c>
      <c r="AZ30" s="182" t="str">
        <f t="shared" si="10"/>
        <v>lundi</v>
      </c>
      <c r="BA30" s="47">
        <f t="shared" si="22"/>
        <v>45971</v>
      </c>
      <c r="BB30" s="232" cm="1">
        <f t="array" ref="BB30">IFERROR(IF(OR(BA30&lt;'2-CALCUL ANNUALISATION FORFAIT'!$G$4,BA30&gt;'2-CALCUL ANNUALISATION FORFAIT'!$H$4),"NP",IF(BA30=$AA$7,$Z$7,IF(AZ30="lundi",IF(INDEX('2-CALCUL ANNUALISATION FORFAIT'!$K$43:$K$52,MOD(BB29,COUNTIF('2-CALCUL ANNUALISATION FORFAIT'!$K$43:$K$52,"&gt;0"))+1)&gt;0,MOD(BB29,COUNTIF('2-CALCUL ANNUALISATION FORFAIT'!$K$43:$K$52,"&gt;0"))+1,1),BB29))),$Z$7)</f>
        <v>2</v>
      </c>
      <c r="BC30" s="233" t="str">
        <f>IF(BB30="NP","NP",
IF(BB30=1,IF(AND(BA30&gt;='2-CALCUL ANNUALISATION FORFAIT'!$G$4,BA30&lt;='2-CALCUL ANNUALISATION FORFAIT'!$H$4),VLOOKUP(AZ30,PARAMETRES!$A$16:$B$22,2,FALSE),0),
IF(BB30=2,IF(AND(BA30&gt;='2-CALCUL ANNUALISATION FORFAIT'!$G$4,BA30&lt;='2-CALCUL ANNUALISATION FORFAIT'!$H$4),VLOOKUP(AZ30,PARAMETRES!$E$16:$F$22,2,FALSE),0),
IF(BB30=3,IF(AND(BA30&gt;='2-CALCUL ANNUALISATION FORFAIT'!$G$4,BA30&lt;='2-CALCUL ANNUALISATION FORFAIT'!$H$4),VLOOKUP(AZ30,PARAMETRES!$I$16:$J$22,2,FALSE),0),
IF(BB30=4,IF(AND(BA30&gt;='2-CALCUL ANNUALISATION FORFAIT'!$G$4,BA30&lt;='2-CALCUL ANNUALISATION FORFAIT'!$H$4),VLOOKUP(AZ30,PARAMETRES!$M$16:$N$22,2,FALSE),0),
IF(BB30=5,IF(AND(BA30&gt;='2-CALCUL ANNUALISATION FORFAIT'!$G$4,BA30&lt;='2-CALCUL ANNUALISATION FORFAIT'!$H$4),VLOOKUP(AZ30,PARAMETRES!$Q$16:$R$22,2,FALSE),0),
IF(BB30=6,IF(AND(BA30&gt;='2-CALCUL ANNUALISATION FORFAIT'!$G$4,BA30&lt;='2-CALCUL ANNUALISATION FORFAIT'!$H$4),VLOOKUP(AZ30,PARAMETRES!$U$16:$V$22,2,FALSE),0),
IF(BB30=7,IF(AND(BA30&gt;='2-CALCUL ANNUALISATION FORFAIT'!$G$4,BA30&lt;='2-CALCUL ANNUALISATION FORFAIT'!$H$4),VLOOKUP(AZ30,PARAMETRES!$Y$16:$Z$22,2,FALSE),0),
IF(BB30=8,IF(AND(BA30&gt;='2-CALCUL ANNUALISATION FORFAIT'!$G$4,BA30&lt;='2-CALCUL ANNUALISATION FORFAIT'!$H$4),VLOOKUP(AZ30,PARAMETRES!$AC$16:$AD$22,2,FALSE),0),
IF(BB30=9,IF(AND(BA30&gt;='2-CALCUL ANNUALISATION FORFAIT'!$G$4,BA30&lt;='2-CALCUL ANNUALISATION FORFAIT'!$H$4),VLOOKUP(AZ30,PARAMETRES!$AG$16:$AH$22,2,FALSE),0),
IF(BB30=10,IF(AND(BA30&gt;='2-CALCUL ANNUALISATION FORFAIT'!$G$4,BA30&lt;='2-CALCUL ANNUALISATION FORFAIT'!$H$4),VLOOKUP(AZ30,PARAMETRES!$AK$16:$AL$22,2,FALSE),0))))))))))))</f>
        <v>J2</v>
      </c>
      <c r="BD30" s="195">
        <f>IF(AND(BA30&gt;='2-CALCUL ANNUALISATION FORFAIT'!$G$4,BA30&lt;='2-CALCUL ANNUALISATION FORFAIT'!$H$4),VLOOKUP(BC30,'2-CALCUL ANNUALISATION FORFAIT'!$E$24:$K$37,7,FALSE),"NP")</f>
        <v>0.20833333333333331</v>
      </c>
      <c r="BE30" s="182" t="str">
        <f t="shared" si="11"/>
        <v>mercredi</v>
      </c>
      <c r="BF30" s="47">
        <f t="shared" si="23"/>
        <v>46001</v>
      </c>
      <c r="BG30" s="232" cm="1">
        <f t="array" ref="BG30">IFERROR(IF(OR(BF30&lt;'2-CALCUL ANNUALISATION FORFAIT'!$G$4,BF30&gt;'2-CALCUL ANNUALISATION FORFAIT'!$H$4),"NP",IF(BF30=$AA$7,$Z$7,IF(BE30="lundi",IF(INDEX('2-CALCUL ANNUALISATION FORFAIT'!$K$43:$K$52,MOD(BG29,COUNTIF('2-CALCUL ANNUALISATION FORFAIT'!$K$43:$K$52,"&gt;0"))+1)&gt;0,MOD(BG29,COUNTIF('2-CALCUL ANNUALISATION FORFAIT'!$K$43:$K$52,"&gt;0"))+1,1),BG29))),$Z$7)</f>
        <v>2</v>
      </c>
      <c r="BH30" s="233" t="str">
        <f>IF(BG30="NP","NP",
IF(BG30=1,IF(AND(BF30&gt;='2-CALCUL ANNUALISATION FORFAIT'!$G$4,BF30&lt;='2-CALCUL ANNUALISATION FORFAIT'!$H$4),VLOOKUP(BE30,PARAMETRES!$A$16:$B$22,2,FALSE),0),
IF(BG30=2,IF(AND(BF30&gt;='2-CALCUL ANNUALISATION FORFAIT'!$G$4,BF30&lt;='2-CALCUL ANNUALISATION FORFAIT'!$H$4),VLOOKUP(BE30,PARAMETRES!$E$16:$F$22,2,FALSE),0),
IF(BG30=3,IF(AND(BF30&gt;='2-CALCUL ANNUALISATION FORFAIT'!$G$4,BF30&lt;='2-CALCUL ANNUALISATION FORFAIT'!$H$4),VLOOKUP(BE30,PARAMETRES!$I$16:$J$22,2,FALSE),0),
IF(BG30=4,IF(AND(BF30&gt;='2-CALCUL ANNUALISATION FORFAIT'!$G$4,BF30&lt;='2-CALCUL ANNUALISATION FORFAIT'!$H$4),VLOOKUP(BE30,PARAMETRES!$M$16:$N$22,2,FALSE),0),
IF(BG30=5,IF(AND(BF30&gt;='2-CALCUL ANNUALISATION FORFAIT'!$G$4,BF30&lt;='2-CALCUL ANNUALISATION FORFAIT'!$H$4),VLOOKUP(BE30,PARAMETRES!$Q$16:$R$22,2,FALSE),0),
IF(BG30=6,IF(AND(BF30&gt;='2-CALCUL ANNUALISATION FORFAIT'!$G$4,BF30&lt;='2-CALCUL ANNUALISATION FORFAIT'!$H$4),VLOOKUP(BE30,PARAMETRES!$U$16:$V$22,2,FALSE),0),
IF(BG30=7,IF(AND(BF30&gt;='2-CALCUL ANNUALISATION FORFAIT'!$G$4,BF30&lt;='2-CALCUL ANNUALISATION FORFAIT'!$H$4),VLOOKUP(BE30,PARAMETRES!$Y$16:$Z$22,2,FALSE),0),
IF(BG30=8,IF(AND(BF30&gt;='2-CALCUL ANNUALISATION FORFAIT'!$G$4,BF30&lt;='2-CALCUL ANNUALISATION FORFAIT'!$H$4),VLOOKUP(BE30,PARAMETRES!$AC$16:$AD$22,2,FALSE),0),
IF(BG30=9,IF(AND(BF30&gt;='2-CALCUL ANNUALISATION FORFAIT'!$G$4,BF30&lt;='2-CALCUL ANNUALISATION FORFAIT'!$H$4),VLOOKUP(BE30,PARAMETRES!$AG$16:$AH$22,2,FALSE),0),
IF(BG30=10,IF(AND(BF30&gt;='2-CALCUL ANNUALISATION FORFAIT'!$G$4,BF30&lt;='2-CALCUL ANNUALISATION FORFAIT'!$H$4),VLOOKUP(BE30,PARAMETRES!$AK$16:$AL$22,2,FALSE),0))))))))))))</f>
        <v>J2</v>
      </c>
      <c r="BI30" s="183">
        <f>IF(AND(BF30&gt;='2-CALCUL ANNUALISATION FORFAIT'!$G$4,BF30&lt;='2-CALCUL ANNUALISATION FORFAIT'!$H$4),VLOOKUP(BH30,'2-CALCUL ANNUALISATION FORFAIT'!$E$24:$K$37,7,FALSE),"NP")</f>
        <v>0.20833333333333331</v>
      </c>
    </row>
    <row r="31" spans="2:61" ht="22.15" customHeight="1" x14ac:dyDescent="0.25">
      <c r="B31" s="182" t="str">
        <f t="shared" si="0"/>
        <v>samedi</v>
      </c>
      <c r="C31" s="47">
        <f t="shared" si="12"/>
        <v>45668</v>
      </c>
      <c r="D31" s="232" cm="1">
        <f t="array" ref="D31">IFERROR(IF(OR(C31&lt;'2-CALCUL ANNUALISATION FORFAIT'!$G$4,C31&gt;'2-CALCUL ANNUALISATION FORFAIT'!$H$4),"NP",IF(C31=$AA$7,$Z$7,IF(B31="lundi",IF(INDEX('2-CALCUL ANNUALISATION FORFAIT'!$K$43:$K$52,MOD(D30,COUNTIF('2-CALCUL ANNUALISATION FORFAIT'!$K$43:$K$52,"&gt;0"))+1)&gt;0,MOD(D30,COUNTIF('2-CALCUL ANNUALISATION FORFAIT'!$K$43:$K$52,"&gt;0"))+1,1),D30))),$Z$7)</f>
        <v>2</v>
      </c>
      <c r="E31" s="233" t="str">
        <f>IF(D31="NP","NP",
IF(D31=1,IF(AND(C31&gt;='2-CALCUL ANNUALISATION FORFAIT'!$G$4,C31&lt;='2-CALCUL ANNUALISATION FORFAIT'!$H$4),VLOOKUP(B31,PARAMETRES!$A$16:$B$22,2,FALSE),0),
IF(D31=2,IF(AND(C31&gt;='2-CALCUL ANNUALISATION FORFAIT'!$G$4,C31&lt;='2-CALCUL ANNUALISATION FORFAIT'!$H$4),VLOOKUP(B31,PARAMETRES!$E$16:$F$22,2,FALSE),0),
IF(D31=3,IF(AND(C31&gt;='2-CALCUL ANNUALISATION FORFAIT'!$G$4,C31&lt;='2-CALCUL ANNUALISATION FORFAIT'!$H$4),VLOOKUP(B31,PARAMETRES!$I$16:$J$22,2,FALSE),0),
IF(D31=4,IF(AND(C31&gt;='2-CALCUL ANNUALISATION FORFAIT'!$G$4,C31&lt;='2-CALCUL ANNUALISATION FORFAIT'!$H$4),VLOOKUP(B31,PARAMETRES!$M$16:$N$22,2,FALSE),0),
IF(D31=5,IF(AND(C31&gt;='2-CALCUL ANNUALISATION FORFAIT'!$G$4,C31&lt;='2-CALCUL ANNUALISATION FORFAIT'!$H$4),VLOOKUP(B31,PARAMETRES!$Q$16:$R$22,2,FALSE),0),
IF(D31=6,IF(AND(C31&gt;='2-CALCUL ANNUALISATION FORFAIT'!$G$4,C31&lt;='2-CALCUL ANNUALISATION FORFAIT'!$H$4),VLOOKUP(B31,PARAMETRES!$U$16:$V$22,2,FALSE),0),
IF(D31=7,IF(AND(C31&gt;='2-CALCUL ANNUALISATION FORFAIT'!$G$4,C31&lt;='2-CALCUL ANNUALISATION FORFAIT'!$H$4),VLOOKUP(B31,PARAMETRES!$Y$16:$Z$22,2,FALSE),0),
IF(D31=8,IF(AND(C31&gt;='2-CALCUL ANNUALISATION FORFAIT'!$G$4,C31&lt;='2-CALCUL ANNUALISATION FORFAIT'!$H$4),VLOOKUP(B31,PARAMETRES!$AC$16:$AD$22,2,FALSE),0),
IF(D31=9,IF(AND(C31&gt;='2-CALCUL ANNUALISATION FORFAIT'!$G$4,C31&lt;='2-CALCUL ANNUALISATION FORFAIT'!$H$4),VLOOKUP(B31,PARAMETRES!$AG$16:$AH$22,2,FALSE),0),
IF(D31=10,IF(AND(C31&gt;='2-CALCUL ANNUALISATION FORFAIT'!$G$4,C31&lt;='2-CALCUL ANNUALISATION FORFAIT'!$H$4),VLOOKUP(B31,PARAMETRES!$AK$16:$AL$22,2,FALSE),0))))))))))))</f>
        <v>RH</v>
      </c>
      <c r="F31" s="183">
        <f>IF(AND(C31&gt;='2-CALCUL ANNUALISATION FORFAIT'!$G$4,C31&lt;='2-CALCUL ANNUALISATION FORFAIT'!$H$4),VLOOKUP(E31,'2-CALCUL ANNUALISATION FORFAIT'!$E$24:$K$37,7,FALSE),"NP")</f>
        <v>0</v>
      </c>
      <c r="G31" s="188" t="str">
        <f t="shared" si="1"/>
        <v>mardi</v>
      </c>
      <c r="H31" s="47">
        <f t="shared" si="13"/>
        <v>45699</v>
      </c>
      <c r="I31" s="232" cm="1">
        <f t="array" ref="I31">IFERROR(IF(OR(H31&lt;'2-CALCUL ANNUALISATION FORFAIT'!$G$4,H31&gt;'2-CALCUL ANNUALISATION FORFAIT'!$H$4),"NP",IF(H31=$AA$7,$Z$7,IF(G31="lundi",IF(INDEX('2-CALCUL ANNUALISATION FORFAIT'!$K$43:$K$52,MOD(I30,COUNTIF('2-CALCUL ANNUALISATION FORFAIT'!$K$43:$K$52,"&gt;0"))+1)&gt;0,MOD(I30,COUNTIF('2-CALCUL ANNUALISATION FORFAIT'!$K$43:$K$52,"&gt;0"))+1,1),I30))),$Z$7)</f>
        <v>1</v>
      </c>
      <c r="J31" s="233" t="str">
        <f>IF(I31="NP","NP",
IF(I31=1,IF(AND(H31&gt;='2-CALCUL ANNUALISATION FORFAIT'!$G$4,H31&lt;='2-CALCUL ANNUALISATION FORFAIT'!$H$4),VLOOKUP(G31,PARAMETRES!$A$16:$B$22,2,FALSE),0),
IF(I31=2,IF(AND(H31&gt;='2-CALCUL ANNUALISATION FORFAIT'!$G$4,H31&lt;='2-CALCUL ANNUALISATION FORFAIT'!$H$4),VLOOKUP(G31,PARAMETRES!$E$16:$F$22,2,FALSE),0),
IF(I31=3,IF(AND(H31&gt;='2-CALCUL ANNUALISATION FORFAIT'!$G$4,H31&lt;='2-CALCUL ANNUALISATION FORFAIT'!$H$4),VLOOKUP(G31,PARAMETRES!$I$16:$J$22,2,FALSE),0),
IF(I31=4,IF(AND(H31&gt;='2-CALCUL ANNUALISATION FORFAIT'!$G$4,H31&lt;='2-CALCUL ANNUALISATION FORFAIT'!$H$4),VLOOKUP(G31,PARAMETRES!$M$16:$N$22,2,FALSE),0),
IF(I31=5,IF(AND(H31&gt;='2-CALCUL ANNUALISATION FORFAIT'!$G$4,H31&lt;='2-CALCUL ANNUALISATION FORFAIT'!$H$4),VLOOKUP(G31,PARAMETRES!$Q$16:$R$22,2,FALSE),0),
IF(I31=6,IF(AND(H31&gt;='2-CALCUL ANNUALISATION FORFAIT'!$G$4,H31&lt;='2-CALCUL ANNUALISATION FORFAIT'!$H$4),VLOOKUP(G31,PARAMETRES!$U$16:$V$22,2,FALSE),0),
IF(I31=7,IF(AND(H31&gt;='2-CALCUL ANNUALISATION FORFAIT'!$G$4,H31&lt;='2-CALCUL ANNUALISATION FORFAIT'!$H$4),VLOOKUP(G31,PARAMETRES!$Y$16:$Z$22,2,FALSE),0),
IF(I31=8,IF(AND(H31&gt;='2-CALCUL ANNUALISATION FORFAIT'!$G$4,H31&lt;='2-CALCUL ANNUALISATION FORFAIT'!$H$4),VLOOKUP(G31,PARAMETRES!$AC$16:$AD$22,2,FALSE),0),
IF(I31=9,IF(AND(H31&gt;='2-CALCUL ANNUALISATION FORFAIT'!$G$4,H31&lt;='2-CALCUL ANNUALISATION FORFAIT'!$H$4),VLOOKUP(G31,PARAMETRES!$AG$16:$AH$22,2,FALSE),0),
IF(I31=10,IF(AND(H31&gt;='2-CALCUL ANNUALISATION FORFAIT'!$G$4,H31&lt;='2-CALCUL ANNUALISATION FORFAIT'!$H$4),VLOOKUP(G31,PARAMETRES!$AK$16:$AL$22,2,FALSE),0))))))))))))</f>
        <v>J</v>
      </c>
      <c r="K31" s="183">
        <f>IF(AND(H31&gt;='2-CALCUL ANNUALISATION FORFAIT'!$G$4,H31&lt;='2-CALCUL ANNUALISATION FORFAIT'!$H$4),VLOOKUP(J31,'2-CALCUL ANNUALISATION FORFAIT'!$E$24:$K$37,7,FALSE),"NP")</f>
        <v>0.37500000000000006</v>
      </c>
      <c r="L31" s="188" t="str">
        <f t="shared" si="2"/>
        <v>mardi</v>
      </c>
      <c r="M31" s="47">
        <f t="shared" si="14"/>
        <v>45727</v>
      </c>
      <c r="N31" s="232" cm="1">
        <f t="array" ref="N31">IFERROR(IF(OR(M31&lt;'2-CALCUL ANNUALISATION FORFAIT'!$G$4,M31&gt;'2-CALCUL ANNUALISATION FORFAIT'!$H$4),"NP",IF(M31=$AA$7,$Z$7,IF(L31="lundi",IF(INDEX('2-CALCUL ANNUALISATION FORFAIT'!$K$43:$K$52,MOD(N30,COUNTIF('2-CALCUL ANNUALISATION FORFAIT'!$K$43:$K$52,"&gt;0"))+1)&gt;0,MOD(N30,COUNTIF('2-CALCUL ANNUALISATION FORFAIT'!$K$43:$K$52,"&gt;0"))+1,1),N30))),$Z$7)</f>
        <v>1</v>
      </c>
      <c r="O31" s="233" t="str">
        <f>IF(N31="NP","NP",
IF(N31=1,IF(AND(M31&gt;='2-CALCUL ANNUALISATION FORFAIT'!$G$4,M31&lt;='2-CALCUL ANNUALISATION FORFAIT'!$H$4),VLOOKUP(L31,PARAMETRES!$A$16:$B$22,2,FALSE),0),
IF(N31=2,IF(AND(M31&gt;='2-CALCUL ANNUALISATION FORFAIT'!$G$4,M31&lt;='2-CALCUL ANNUALISATION FORFAIT'!$H$4),VLOOKUP(L31,PARAMETRES!$E$16:$F$22,2,FALSE),0),
IF(N31=3,IF(AND(M31&gt;='2-CALCUL ANNUALISATION FORFAIT'!$G$4,M31&lt;='2-CALCUL ANNUALISATION FORFAIT'!$H$4),VLOOKUP(L31,PARAMETRES!$I$16:$J$22,2,FALSE),0),
IF(N31=4,IF(AND(M31&gt;='2-CALCUL ANNUALISATION FORFAIT'!$G$4,M31&lt;='2-CALCUL ANNUALISATION FORFAIT'!$H$4),VLOOKUP(L31,PARAMETRES!$M$16:$N$22,2,FALSE),0),
IF(N31=5,IF(AND(M31&gt;='2-CALCUL ANNUALISATION FORFAIT'!$G$4,M31&lt;='2-CALCUL ANNUALISATION FORFAIT'!$H$4),VLOOKUP(L31,PARAMETRES!$Q$16:$R$22,2,FALSE),0),
IF(N31=6,IF(AND(M31&gt;='2-CALCUL ANNUALISATION FORFAIT'!$G$4,M31&lt;='2-CALCUL ANNUALISATION FORFAIT'!$H$4),VLOOKUP(L31,PARAMETRES!$U$16:$V$22,2,FALSE),0),
IF(N31=7,IF(AND(M31&gt;='2-CALCUL ANNUALISATION FORFAIT'!$G$4,M31&lt;='2-CALCUL ANNUALISATION FORFAIT'!$H$4),VLOOKUP(L31,PARAMETRES!$Y$16:$Z$22,2,FALSE),0),
IF(N31=8,IF(AND(M31&gt;='2-CALCUL ANNUALISATION FORFAIT'!$G$4,M31&lt;='2-CALCUL ANNUALISATION FORFAIT'!$H$4),VLOOKUP(L31,PARAMETRES!$AC$16:$AD$22,2,FALSE),0),
IF(N31=9,IF(AND(M31&gt;='2-CALCUL ANNUALISATION FORFAIT'!$G$4,M31&lt;='2-CALCUL ANNUALISATION FORFAIT'!$H$4),VLOOKUP(L31,PARAMETRES!$AG$16:$AH$22,2,FALSE),0),
IF(N31=10,IF(AND(M31&gt;='2-CALCUL ANNUALISATION FORFAIT'!$G$4,M31&lt;='2-CALCUL ANNUALISATION FORFAIT'!$H$4),VLOOKUP(L31,PARAMETRES!$AK$16:$AL$22,2,FALSE),0))))))))))))</f>
        <v>J</v>
      </c>
      <c r="P31" s="195">
        <f>IF(AND(M31&gt;='2-CALCUL ANNUALISATION FORFAIT'!$G$4,M31&lt;='2-CALCUL ANNUALISATION FORFAIT'!$H$4),VLOOKUP(O31,'2-CALCUL ANNUALISATION FORFAIT'!$E$24:$K$37,7,FALSE),"NP")</f>
        <v>0.37500000000000006</v>
      </c>
      <c r="Q31" s="182" t="str">
        <f t="shared" si="3"/>
        <v>vendredi</v>
      </c>
      <c r="R31" s="47">
        <f t="shared" si="15"/>
        <v>45758</v>
      </c>
      <c r="S31" s="232" cm="1">
        <f t="array" ref="S31">IFERROR(IF(OR(R31&lt;'2-CALCUL ANNUALISATION FORFAIT'!$G$4,R31&gt;'2-CALCUL ANNUALISATION FORFAIT'!$H$4),"NP",IF(R31=$AA$7,$Z$7,IF(Q31="lundi",IF(INDEX('2-CALCUL ANNUALISATION FORFAIT'!$K$43:$K$52,MOD(S30,COUNTIF('2-CALCUL ANNUALISATION FORFAIT'!$K$43:$K$52,"&gt;0"))+1)&gt;0,MOD(S30,COUNTIF('2-CALCUL ANNUALISATION FORFAIT'!$K$43:$K$52,"&gt;0"))+1,1),S30))),$Z$7)</f>
        <v>1</v>
      </c>
      <c r="T31" s="233" t="str">
        <f>IF(S31="NP","NP",
IF(S31=1,IF(AND(R31&gt;='2-CALCUL ANNUALISATION FORFAIT'!$G$4,R31&lt;='2-CALCUL ANNUALISATION FORFAIT'!$H$4),VLOOKUP(Q31,PARAMETRES!$A$16:$B$22,2,FALSE),0),
IF(S31=2,IF(AND(R31&gt;='2-CALCUL ANNUALISATION FORFAIT'!$G$4,R31&lt;='2-CALCUL ANNUALISATION FORFAIT'!$H$4),VLOOKUP(Q31,PARAMETRES!$E$16:$F$22,2,FALSE),0),
IF(S31=3,IF(AND(R31&gt;='2-CALCUL ANNUALISATION FORFAIT'!$G$4,R31&lt;='2-CALCUL ANNUALISATION FORFAIT'!$H$4),VLOOKUP(Q31,PARAMETRES!$I$16:$J$22,2,FALSE),0),
IF(S31=4,IF(AND(R31&gt;='2-CALCUL ANNUALISATION FORFAIT'!$G$4,R31&lt;='2-CALCUL ANNUALISATION FORFAIT'!$H$4),VLOOKUP(Q31,PARAMETRES!$M$16:$N$22,2,FALSE),0),
IF(S31=5,IF(AND(R31&gt;='2-CALCUL ANNUALISATION FORFAIT'!$G$4,R31&lt;='2-CALCUL ANNUALISATION FORFAIT'!$H$4),VLOOKUP(Q31,PARAMETRES!$Q$16:$R$22,2,FALSE),0),
IF(S31=6,IF(AND(R31&gt;='2-CALCUL ANNUALISATION FORFAIT'!$G$4,R31&lt;='2-CALCUL ANNUALISATION FORFAIT'!$H$4),VLOOKUP(Q31,PARAMETRES!$U$16:$V$22,2,FALSE),0),
IF(S31=7,IF(AND(R31&gt;='2-CALCUL ANNUALISATION FORFAIT'!$G$4,R31&lt;='2-CALCUL ANNUALISATION FORFAIT'!$H$4),VLOOKUP(Q31,PARAMETRES!$Y$16:$Z$22,2,FALSE),0),
IF(S31=8,IF(AND(R31&gt;='2-CALCUL ANNUALISATION FORFAIT'!$G$4,R31&lt;='2-CALCUL ANNUALISATION FORFAIT'!$H$4),VLOOKUP(Q31,PARAMETRES!$AC$16:$AD$22,2,FALSE),0),
IF(S31=9,IF(AND(R31&gt;='2-CALCUL ANNUALISATION FORFAIT'!$G$4,R31&lt;='2-CALCUL ANNUALISATION FORFAIT'!$H$4),VLOOKUP(Q31,PARAMETRES!$AG$16:$AH$22,2,FALSE),0),
IF(S31=10,IF(AND(R31&gt;='2-CALCUL ANNUALISATION FORFAIT'!$G$4,R31&lt;='2-CALCUL ANNUALISATION FORFAIT'!$H$4),VLOOKUP(Q31,PARAMETRES!$AK$16:$AL$22,2,FALSE),0))))))))))))</f>
        <v>J</v>
      </c>
      <c r="U31" s="195">
        <f>IF(AND(R31&gt;='2-CALCUL ANNUALISATION FORFAIT'!$G$4,R31&lt;='2-CALCUL ANNUALISATION FORFAIT'!$H$4),VLOOKUP(T31,'2-CALCUL ANNUALISATION FORFAIT'!$E$24:$K$37,7,FALSE),"NP")</f>
        <v>0.37500000000000006</v>
      </c>
      <c r="V31" s="182" t="str">
        <f t="shared" si="4"/>
        <v>dimanche</v>
      </c>
      <c r="W31" s="181">
        <f t="shared" si="16"/>
        <v>45788</v>
      </c>
      <c r="X31" s="232" cm="1">
        <f t="array" ref="X31">IFERROR(IF(OR(W31&lt;'2-CALCUL ANNUALISATION FORFAIT'!$G$4,W31&gt;'2-CALCUL ANNUALISATION FORFAIT'!$H$4),"NP",IF(W31=$AA$7,$Z$7,IF(V31="lundi",IF(INDEX('2-CALCUL ANNUALISATION FORFAIT'!$K$43:$K$52,MOD(X30,COUNTIF('2-CALCUL ANNUALISATION FORFAIT'!$K$43:$K$52,"&gt;0"))+1)&gt;0,MOD(X30,COUNTIF('2-CALCUL ANNUALISATION FORFAIT'!$K$43:$K$52,"&gt;0"))+1,1),X30))),$Z$7)</f>
        <v>1</v>
      </c>
      <c r="Y31" s="233" t="str">
        <f>IF(X31="NP","NP",
IF(X31=1,IF(AND(W31&gt;='2-CALCUL ANNUALISATION FORFAIT'!$G$4,W31&lt;='2-CALCUL ANNUALISATION FORFAIT'!$H$4),VLOOKUP(V31,PARAMETRES!$A$16:$B$22,2,FALSE),0),
IF(X31=2,IF(AND(W31&gt;='2-CALCUL ANNUALISATION FORFAIT'!$G$4,W31&lt;='2-CALCUL ANNUALISATION FORFAIT'!$H$4),VLOOKUP(V31,PARAMETRES!$E$16:$F$22,2,FALSE),0),
IF(X31=3,IF(AND(W31&gt;='2-CALCUL ANNUALISATION FORFAIT'!$G$4,W31&lt;='2-CALCUL ANNUALISATION FORFAIT'!$H$4),VLOOKUP(V31,PARAMETRES!$I$16:$J$22,2,FALSE),0),
IF(X31=4,IF(AND(W31&gt;='2-CALCUL ANNUALISATION FORFAIT'!$G$4,W31&lt;='2-CALCUL ANNUALISATION FORFAIT'!$H$4),VLOOKUP(V31,PARAMETRES!$M$16:$N$22,2,FALSE),0),
IF(X31=5,IF(AND(W31&gt;='2-CALCUL ANNUALISATION FORFAIT'!$G$4,W31&lt;='2-CALCUL ANNUALISATION FORFAIT'!$H$4),VLOOKUP(V31,PARAMETRES!$Q$16:$R$22,2,FALSE),0),
IF(X31=6,IF(AND(W31&gt;='2-CALCUL ANNUALISATION FORFAIT'!$G$4,W31&lt;='2-CALCUL ANNUALISATION FORFAIT'!$H$4),VLOOKUP(V31,PARAMETRES!$U$16:$V$22,2,FALSE),0),
IF(X31=7,IF(AND(W31&gt;='2-CALCUL ANNUALISATION FORFAIT'!$G$4,W31&lt;='2-CALCUL ANNUALISATION FORFAIT'!$H$4),VLOOKUP(V31,PARAMETRES!$Y$16:$Z$22,2,FALSE),0),
IF(X31=8,IF(AND(W31&gt;='2-CALCUL ANNUALISATION FORFAIT'!$G$4,W31&lt;='2-CALCUL ANNUALISATION FORFAIT'!$H$4),VLOOKUP(V31,PARAMETRES!$AC$16:$AD$22,2,FALSE),0),
IF(X31=9,IF(AND(W31&gt;='2-CALCUL ANNUALISATION FORFAIT'!$G$4,W31&lt;='2-CALCUL ANNUALISATION FORFAIT'!$H$4),VLOOKUP(V31,PARAMETRES!$AG$16:$AH$22,2,FALSE),0),
IF(X31=10,IF(AND(W31&gt;='2-CALCUL ANNUALISATION FORFAIT'!$G$4,W31&lt;='2-CALCUL ANNUALISATION FORFAIT'!$H$4),VLOOKUP(V31,PARAMETRES!$AK$16:$AL$22,2,FALSE),0))))))))))))</f>
        <v>RH</v>
      </c>
      <c r="Z31" s="195">
        <f>IF(AND(W31&gt;='2-CALCUL ANNUALISATION FORFAIT'!$G$4,W31&lt;='2-CALCUL ANNUALISATION FORFAIT'!$H$4),VLOOKUP(Y31,'2-CALCUL ANNUALISATION FORFAIT'!$E$24:$K$37,7,FALSE),"NP")</f>
        <v>0</v>
      </c>
      <c r="AA31" s="182" t="str">
        <f t="shared" si="5"/>
        <v>mercredi</v>
      </c>
      <c r="AB31" s="47">
        <f t="shared" si="17"/>
        <v>45819</v>
      </c>
      <c r="AC31" s="232" cm="1">
        <f t="array" ref="AC31">IFERROR(IF(OR(AB31&lt;'2-CALCUL ANNUALISATION FORFAIT'!$G$4,AB31&gt;'2-CALCUL ANNUALISATION FORFAIT'!$H$4),"NP",IF(AB31=$AA$7,$Z$7,IF(AA31="lundi",IF(INDEX('2-CALCUL ANNUALISATION FORFAIT'!$K$43:$K$52,MOD(AC30,COUNTIF('2-CALCUL ANNUALISATION FORFAIT'!$K$43:$K$52,"&gt;0"))+1)&gt;0,MOD(AC30,COUNTIF('2-CALCUL ANNUALISATION FORFAIT'!$K$43:$K$52,"&gt;0"))+1,1),AC30))),$Z$7)</f>
        <v>2</v>
      </c>
      <c r="AD31" s="233" t="str">
        <f>IF(AC31="NP","NP",
IF(AC31=1,IF(AND(AB31&gt;='2-CALCUL ANNUALISATION FORFAIT'!$G$4,AB31&lt;='2-CALCUL ANNUALISATION FORFAIT'!$H$4),VLOOKUP(AA31,PARAMETRES!$A$16:$B$22,2,FALSE),0),
IF(AC31=2,IF(AND(AB31&gt;='2-CALCUL ANNUALISATION FORFAIT'!$G$4,AB31&lt;='2-CALCUL ANNUALISATION FORFAIT'!$H$4),VLOOKUP(AA31,PARAMETRES!$E$16:$F$22,2,FALSE),0),
IF(AC31=3,IF(AND(AB31&gt;='2-CALCUL ANNUALISATION FORFAIT'!$G$4,AB31&lt;='2-CALCUL ANNUALISATION FORFAIT'!$H$4),VLOOKUP(AA31,PARAMETRES!$I$16:$J$22,2,FALSE),0),
IF(AC31=4,IF(AND(AB31&gt;='2-CALCUL ANNUALISATION FORFAIT'!$G$4,AB31&lt;='2-CALCUL ANNUALISATION FORFAIT'!$H$4),VLOOKUP(AA31,PARAMETRES!$M$16:$N$22,2,FALSE),0),
IF(AC31=5,IF(AND(AB31&gt;='2-CALCUL ANNUALISATION FORFAIT'!$G$4,AB31&lt;='2-CALCUL ANNUALISATION FORFAIT'!$H$4),VLOOKUP(AA31,PARAMETRES!$Q$16:$R$22,2,FALSE),0),
IF(AC31=6,IF(AND(AB31&gt;='2-CALCUL ANNUALISATION FORFAIT'!$G$4,AB31&lt;='2-CALCUL ANNUALISATION FORFAIT'!$H$4),VLOOKUP(AA31,PARAMETRES!$U$16:$V$22,2,FALSE),0),
IF(AC31=7,IF(AND(AB31&gt;='2-CALCUL ANNUALISATION FORFAIT'!$G$4,AB31&lt;='2-CALCUL ANNUALISATION FORFAIT'!$H$4),VLOOKUP(AA31,PARAMETRES!$Y$16:$Z$22,2,FALSE),0),
IF(AC31=8,IF(AND(AB31&gt;='2-CALCUL ANNUALISATION FORFAIT'!$G$4,AB31&lt;='2-CALCUL ANNUALISATION FORFAIT'!$H$4),VLOOKUP(AA31,PARAMETRES!$AC$16:$AD$22,2,FALSE),0),
IF(AC31=9,IF(AND(AB31&gt;='2-CALCUL ANNUALISATION FORFAIT'!$G$4,AB31&lt;='2-CALCUL ANNUALISATION FORFAIT'!$H$4),VLOOKUP(AA31,PARAMETRES!$AG$16:$AH$22,2,FALSE),0),
IF(AC31=10,IF(AND(AB31&gt;='2-CALCUL ANNUALISATION FORFAIT'!$G$4,AB31&lt;='2-CALCUL ANNUALISATION FORFAIT'!$H$4),VLOOKUP(AA31,PARAMETRES!$AK$16:$AL$22,2,FALSE),0))))))))))))</f>
        <v>J2</v>
      </c>
      <c r="AE31" s="195">
        <f>IF(AND(AB31&gt;='2-CALCUL ANNUALISATION FORFAIT'!$G$4,AB31&lt;='2-CALCUL ANNUALISATION FORFAIT'!$H$4),VLOOKUP(AD31,'2-CALCUL ANNUALISATION FORFAIT'!$E$24:$K$37,7,FALSE),"NP")</f>
        <v>0.20833333333333331</v>
      </c>
      <c r="AF31" s="201" t="str">
        <f t="shared" si="6"/>
        <v>vendredi</v>
      </c>
      <c r="AG31" s="47">
        <f t="shared" si="18"/>
        <v>45849</v>
      </c>
      <c r="AH31" s="232" cm="1">
        <f t="array" ref="AH31">IFERROR(IF(OR(AG31&lt;'2-CALCUL ANNUALISATION FORFAIT'!$G$4,AG31&gt;'2-CALCUL ANNUALISATION FORFAIT'!$H$4),"NP",IF(AG31=$AA$7,$Z$7,IF(AF31="lundi",IF(INDEX('2-CALCUL ANNUALISATION FORFAIT'!$K$43:$K$52,MOD(AH30,COUNTIF('2-CALCUL ANNUALISATION FORFAIT'!$K$43:$K$52,"&gt;0"))+1)&gt;0,MOD(AH30,COUNTIF('2-CALCUL ANNUALISATION FORFAIT'!$K$43:$K$52,"&gt;0"))+1,1),AH30))),$Z$7)</f>
        <v>2</v>
      </c>
      <c r="AI31" s="233" t="str">
        <f>IF(AH31="NP","NP",
IF(AH31=1,IF(AND(AG31&gt;='2-CALCUL ANNUALISATION FORFAIT'!$G$4,AG31&lt;='2-CALCUL ANNUALISATION FORFAIT'!$H$4),VLOOKUP(AF31,PARAMETRES!$A$16:$B$22,2,FALSE),0),
IF(AH31=2,IF(AND(AG31&gt;='2-CALCUL ANNUALISATION FORFAIT'!$G$4,AG31&lt;='2-CALCUL ANNUALISATION FORFAIT'!$H$4),VLOOKUP(AF31,PARAMETRES!$E$16:$F$22,2,FALSE),0),
IF(AH31=3,IF(AND(AG31&gt;='2-CALCUL ANNUALISATION FORFAIT'!$G$4,AG31&lt;='2-CALCUL ANNUALISATION FORFAIT'!$H$4),VLOOKUP(AF31,PARAMETRES!$I$16:$J$22,2,FALSE),0),
IF(AH31=4,IF(AND(AG31&gt;='2-CALCUL ANNUALISATION FORFAIT'!$G$4,AG31&lt;='2-CALCUL ANNUALISATION FORFAIT'!$H$4),VLOOKUP(AF31,PARAMETRES!$M$16:$N$22,2,FALSE),0),
IF(AH31=5,IF(AND(AG31&gt;='2-CALCUL ANNUALISATION FORFAIT'!$G$4,AG31&lt;='2-CALCUL ANNUALISATION FORFAIT'!$H$4),VLOOKUP(AF31,PARAMETRES!$Q$16:$R$22,2,FALSE),0),
IF(AH31=6,IF(AND(AG31&gt;='2-CALCUL ANNUALISATION FORFAIT'!$G$4,AG31&lt;='2-CALCUL ANNUALISATION FORFAIT'!$H$4),VLOOKUP(AF31,PARAMETRES!$U$16:$V$22,2,FALSE),0),
IF(AH31=7,IF(AND(AG31&gt;='2-CALCUL ANNUALISATION FORFAIT'!$G$4,AG31&lt;='2-CALCUL ANNUALISATION FORFAIT'!$H$4),VLOOKUP(AF31,PARAMETRES!$Y$16:$Z$22,2,FALSE),0),
IF(AH31=8,IF(AND(AG31&gt;='2-CALCUL ANNUALISATION FORFAIT'!$G$4,AG31&lt;='2-CALCUL ANNUALISATION FORFAIT'!$H$4),VLOOKUP(AF31,PARAMETRES!$AC$16:$AD$22,2,FALSE),0),
IF(AH31=9,IF(AND(AG31&gt;='2-CALCUL ANNUALISATION FORFAIT'!$G$4,AG31&lt;='2-CALCUL ANNUALISATION FORFAIT'!$H$4),VLOOKUP(AF31,PARAMETRES!$AG$16:$AH$22,2,FALSE),0),
IF(AH31=10,IF(AND(AG31&gt;='2-CALCUL ANNUALISATION FORFAIT'!$G$4,AG31&lt;='2-CALCUL ANNUALISATION FORFAIT'!$H$4),VLOOKUP(AF31,PARAMETRES!$AK$16:$AL$22,2,FALSE),0))))))))))))</f>
        <v>J2</v>
      </c>
      <c r="AJ31" s="195">
        <f>IF(AND(AG31&gt;='2-CALCUL ANNUALISATION FORFAIT'!$G$4,AG31&lt;='2-CALCUL ANNUALISATION FORFAIT'!$H$4),VLOOKUP(AI31,'2-CALCUL ANNUALISATION FORFAIT'!$E$24:$K$37,7,FALSE),"NP")</f>
        <v>0.20833333333333331</v>
      </c>
      <c r="AK31" s="182" t="str">
        <f t="shared" si="7"/>
        <v>lundi</v>
      </c>
      <c r="AL31" s="47">
        <f t="shared" si="19"/>
        <v>45880</v>
      </c>
      <c r="AM31" s="232" cm="1">
        <f t="array" ref="AM31">IFERROR(IF(OR(AL31&lt;'2-CALCUL ANNUALISATION FORFAIT'!$G$4,AL31&gt;'2-CALCUL ANNUALISATION FORFAIT'!$H$4),"NP",IF(AL31=$AA$7,$Z$7,IF(AK31="lundi",IF(INDEX('2-CALCUL ANNUALISATION FORFAIT'!$K$43:$K$52,MOD(AM30,COUNTIF('2-CALCUL ANNUALISATION FORFAIT'!$K$43:$K$52,"&gt;0"))+1)&gt;0,MOD(AM30,COUNTIF('2-CALCUL ANNUALISATION FORFAIT'!$K$43:$K$52,"&gt;0"))+1,1),AM30))),$Z$7)</f>
        <v>1</v>
      </c>
      <c r="AN31" s="233" t="str">
        <f>IF(AM31="NP","NP",
IF(AM31=1,IF(AND(AL31&gt;='2-CALCUL ANNUALISATION FORFAIT'!$G$4,AL31&lt;='2-CALCUL ANNUALISATION FORFAIT'!$H$4),VLOOKUP(AK31,PARAMETRES!$A$16:$B$22,2,FALSE),0),
IF(AM31=2,IF(AND(AL31&gt;='2-CALCUL ANNUALISATION FORFAIT'!$G$4,AL31&lt;='2-CALCUL ANNUALISATION FORFAIT'!$H$4),VLOOKUP(AK31,PARAMETRES!$E$16:$F$22,2,FALSE),0),
IF(AM31=3,IF(AND(AL31&gt;='2-CALCUL ANNUALISATION FORFAIT'!$G$4,AL31&lt;='2-CALCUL ANNUALISATION FORFAIT'!$H$4),VLOOKUP(AK31,PARAMETRES!$I$16:$J$22,2,FALSE),0),
IF(AM31=4,IF(AND(AL31&gt;='2-CALCUL ANNUALISATION FORFAIT'!$G$4,AL31&lt;='2-CALCUL ANNUALISATION FORFAIT'!$H$4),VLOOKUP(AK31,PARAMETRES!$M$16:$N$22,2,FALSE),0),
IF(AM31=5,IF(AND(AL31&gt;='2-CALCUL ANNUALISATION FORFAIT'!$G$4,AL31&lt;='2-CALCUL ANNUALISATION FORFAIT'!$H$4),VLOOKUP(AK31,PARAMETRES!$Q$16:$R$22,2,FALSE),0),
IF(AM31=6,IF(AND(AL31&gt;='2-CALCUL ANNUALISATION FORFAIT'!$G$4,AL31&lt;='2-CALCUL ANNUALISATION FORFAIT'!$H$4),VLOOKUP(AK31,PARAMETRES!$U$16:$V$22,2,FALSE),0),
IF(AM31=7,IF(AND(AL31&gt;='2-CALCUL ANNUALISATION FORFAIT'!$G$4,AL31&lt;='2-CALCUL ANNUALISATION FORFAIT'!$H$4),VLOOKUP(AK31,PARAMETRES!$Y$16:$Z$22,2,FALSE),0),
IF(AM31=8,IF(AND(AL31&gt;='2-CALCUL ANNUALISATION FORFAIT'!$G$4,AL31&lt;='2-CALCUL ANNUALISATION FORFAIT'!$H$4),VLOOKUP(AK31,PARAMETRES!$AC$16:$AD$22,2,FALSE),0),
IF(AM31=9,IF(AND(AL31&gt;='2-CALCUL ANNUALISATION FORFAIT'!$G$4,AL31&lt;='2-CALCUL ANNUALISATION FORFAIT'!$H$4),VLOOKUP(AK31,PARAMETRES!$AG$16:$AH$22,2,FALSE),0),
IF(AM31=10,IF(AND(AL31&gt;='2-CALCUL ANNUALISATION FORFAIT'!$G$4,AL31&lt;='2-CALCUL ANNUALISATION FORFAIT'!$H$4),VLOOKUP(AK31,PARAMETRES!$AK$16:$AL$22,2,FALSE),0))))))))))))</f>
        <v>J</v>
      </c>
      <c r="AO31" s="195">
        <f>IF(AND(AL31&gt;='2-CALCUL ANNUALISATION FORFAIT'!$G$4,AL31&lt;='2-CALCUL ANNUALISATION FORFAIT'!$H$4),VLOOKUP(AN31,'2-CALCUL ANNUALISATION FORFAIT'!$E$24:$K$37,7,FALSE),"NP")</f>
        <v>0.37500000000000006</v>
      </c>
      <c r="AP31" s="182" t="str">
        <f t="shared" si="8"/>
        <v>jeudi</v>
      </c>
      <c r="AQ31" s="47">
        <f t="shared" si="20"/>
        <v>45911</v>
      </c>
      <c r="AR31" s="232" cm="1">
        <f t="array" ref="AR31">IFERROR(IF(OR(AQ31&lt;'2-CALCUL ANNUALISATION FORFAIT'!$G$4,AQ31&gt;'2-CALCUL ANNUALISATION FORFAIT'!$H$4),"NP",IF(AQ31=$AA$7,$Z$7,IF(AP31="lundi",IF(INDEX('2-CALCUL ANNUALISATION FORFAIT'!$K$43:$K$52,MOD(AR30,COUNTIF('2-CALCUL ANNUALISATION FORFAIT'!$K$43:$K$52,"&gt;0"))+1)&gt;0,MOD(AR30,COUNTIF('2-CALCUL ANNUALISATION FORFAIT'!$K$43:$K$52,"&gt;0"))+1,1),AR30))),$Z$7)</f>
        <v>1</v>
      </c>
      <c r="AS31" s="233" t="str">
        <f>IF(AR31="NP","NP",
IF(AR31=1,IF(AND(AQ31&gt;='2-CALCUL ANNUALISATION FORFAIT'!$G$4,AQ31&lt;='2-CALCUL ANNUALISATION FORFAIT'!$H$4),VLOOKUP(AP31,PARAMETRES!$A$16:$B$22,2,FALSE),0),
IF(AR31=2,IF(AND(AQ31&gt;='2-CALCUL ANNUALISATION FORFAIT'!$G$4,AQ31&lt;='2-CALCUL ANNUALISATION FORFAIT'!$H$4),VLOOKUP(AP31,PARAMETRES!$E$16:$F$22,2,FALSE),0),
IF(AR31=3,IF(AND(AQ31&gt;='2-CALCUL ANNUALISATION FORFAIT'!$G$4,AQ31&lt;='2-CALCUL ANNUALISATION FORFAIT'!$H$4),VLOOKUP(AP31,PARAMETRES!$I$16:$J$22,2,FALSE),0),
IF(AR31=4,IF(AND(AQ31&gt;='2-CALCUL ANNUALISATION FORFAIT'!$G$4,AQ31&lt;='2-CALCUL ANNUALISATION FORFAIT'!$H$4),VLOOKUP(AP31,PARAMETRES!$M$16:$N$22,2,FALSE),0),
IF(AR31=5,IF(AND(AQ31&gt;='2-CALCUL ANNUALISATION FORFAIT'!$G$4,AQ31&lt;='2-CALCUL ANNUALISATION FORFAIT'!$H$4),VLOOKUP(AP31,PARAMETRES!$Q$16:$R$22,2,FALSE),0),
IF(AR31=6,IF(AND(AQ31&gt;='2-CALCUL ANNUALISATION FORFAIT'!$G$4,AQ31&lt;='2-CALCUL ANNUALISATION FORFAIT'!$H$4),VLOOKUP(AP31,PARAMETRES!$U$16:$V$22,2,FALSE),0),
IF(AR31=7,IF(AND(AQ31&gt;='2-CALCUL ANNUALISATION FORFAIT'!$G$4,AQ31&lt;='2-CALCUL ANNUALISATION FORFAIT'!$H$4),VLOOKUP(AP31,PARAMETRES!$Y$16:$Z$22,2,FALSE),0),
IF(AR31=8,IF(AND(AQ31&gt;='2-CALCUL ANNUALISATION FORFAIT'!$G$4,AQ31&lt;='2-CALCUL ANNUALISATION FORFAIT'!$H$4),VLOOKUP(AP31,PARAMETRES!$AC$16:$AD$22,2,FALSE),0),
IF(AR31=9,IF(AND(AQ31&gt;='2-CALCUL ANNUALISATION FORFAIT'!$G$4,AQ31&lt;='2-CALCUL ANNUALISATION FORFAIT'!$H$4),VLOOKUP(AP31,PARAMETRES!$AG$16:$AH$22,2,FALSE),0),
IF(AR31=10,IF(AND(AQ31&gt;='2-CALCUL ANNUALISATION FORFAIT'!$G$4,AQ31&lt;='2-CALCUL ANNUALISATION FORFAIT'!$H$4),VLOOKUP(AP31,PARAMETRES!$AK$16:$AL$22,2,FALSE),0))))))))))))</f>
        <v>J</v>
      </c>
      <c r="AT31" s="195">
        <f>IF(AND(AQ31&gt;='2-CALCUL ANNUALISATION FORFAIT'!$G$4,AQ31&lt;='2-CALCUL ANNUALISATION FORFAIT'!$H$4),VLOOKUP(AS31,'2-CALCUL ANNUALISATION FORFAIT'!$E$24:$K$37,7,FALSE),"NP")</f>
        <v>0.37500000000000006</v>
      </c>
      <c r="AU31" s="182" t="str">
        <f t="shared" si="9"/>
        <v>samedi</v>
      </c>
      <c r="AV31" s="180">
        <f t="shared" si="21"/>
        <v>45941</v>
      </c>
      <c r="AW31" s="232" cm="1">
        <f t="array" ref="AW31">IFERROR(IF(OR(AV31&lt;'2-CALCUL ANNUALISATION FORFAIT'!$G$4,AV31&gt;'2-CALCUL ANNUALISATION FORFAIT'!$H$4),"NP",IF(AV31=$AA$7,$Z$7,IF(AU31="lundi",IF(INDEX('2-CALCUL ANNUALISATION FORFAIT'!$K$43:$K$52,MOD(AW30,COUNTIF('2-CALCUL ANNUALISATION FORFAIT'!$K$43:$K$52,"&gt;0"))+1)&gt;0,MOD(AW30,COUNTIF('2-CALCUL ANNUALISATION FORFAIT'!$K$43:$K$52,"&gt;0"))+1,1),AW30))),$Z$7)</f>
        <v>1</v>
      </c>
      <c r="AX31" s="233" t="str">
        <f>IF(AW31="NP","NP",
IF(AW31=1,IF(AND(AV31&gt;='2-CALCUL ANNUALISATION FORFAIT'!$G$4,AV31&lt;='2-CALCUL ANNUALISATION FORFAIT'!$H$4),VLOOKUP(AU31,PARAMETRES!$A$16:$B$22,2,FALSE),0),
IF(AW31=2,IF(AND(AV31&gt;='2-CALCUL ANNUALISATION FORFAIT'!$G$4,AV31&lt;='2-CALCUL ANNUALISATION FORFAIT'!$H$4),VLOOKUP(AU31,PARAMETRES!$E$16:$F$22,2,FALSE),0),
IF(AW31=3,IF(AND(AV31&gt;='2-CALCUL ANNUALISATION FORFAIT'!$G$4,AV31&lt;='2-CALCUL ANNUALISATION FORFAIT'!$H$4),VLOOKUP(AU31,PARAMETRES!$I$16:$J$22,2,FALSE),0),
IF(AW31=4,IF(AND(AV31&gt;='2-CALCUL ANNUALISATION FORFAIT'!$G$4,AV31&lt;='2-CALCUL ANNUALISATION FORFAIT'!$H$4),VLOOKUP(AU31,PARAMETRES!$M$16:$N$22,2,FALSE),0),
IF(AW31=5,IF(AND(AV31&gt;='2-CALCUL ANNUALISATION FORFAIT'!$G$4,AV31&lt;='2-CALCUL ANNUALISATION FORFAIT'!$H$4),VLOOKUP(AU31,PARAMETRES!$Q$16:$R$22,2,FALSE),0),
IF(AW31=6,IF(AND(AV31&gt;='2-CALCUL ANNUALISATION FORFAIT'!$G$4,AV31&lt;='2-CALCUL ANNUALISATION FORFAIT'!$H$4),VLOOKUP(AU31,PARAMETRES!$U$16:$V$22,2,FALSE),0),
IF(AW31=7,IF(AND(AV31&gt;='2-CALCUL ANNUALISATION FORFAIT'!$G$4,AV31&lt;='2-CALCUL ANNUALISATION FORFAIT'!$H$4),VLOOKUP(AU31,PARAMETRES!$Y$16:$Z$22,2,FALSE),0),
IF(AW31=8,IF(AND(AV31&gt;='2-CALCUL ANNUALISATION FORFAIT'!$G$4,AV31&lt;='2-CALCUL ANNUALISATION FORFAIT'!$H$4),VLOOKUP(AU31,PARAMETRES!$AC$16:$AD$22,2,FALSE),0),
IF(AW31=9,IF(AND(AV31&gt;='2-CALCUL ANNUALISATION FORFAIT'!$G$4,AV31&lt;='2-CALCUL ANNUALISATION FORFAIT'!$H$4),VLOOKUP(AU31,PARAMETRES!$AG$16:$AH$22,2,FALSE),0),
IF(AW31=10,IF(AND(AV31&gt;='2-CALCUL ANNUALISATION FORFAIT'!$G$4,AV31&lt;='2-CALCUL ANNUALISATION FORFAIT'!$H$4),VLOOKUP(AU31,PARAMETRES!$AK$16:$AL$22,2,FALSE),0))))))))))))</f>
        <v>RH</v>
      </c>
      <c r="AY31" s="195">
        <f>IF(AND(AV31&gt;='2-CALCUL ANNUALISATION FORFAIT'!$G$4,AV31&lt;='2-CALCUL ANNUALISATION FORFAIT'!$H$4),VLOOKUP(AX31,'2-CALCUL ANNUALISATION FORFAIT'!$E$24:$K$37,7,FALSE),"NP")</f>
        <v>0</v>
      </c>
      <c r="AZ31" s="182" t="str">
        <f t="shared" si="10"/>
        <v>mardi</v>
      </c>
      <c r="BA31" s="47">
        <f t="shared" si="22"/>
        <v>45972</v>
      </c>
      <c r="BB31" s="232" cm="1">
        <f t="array" ref="BB31">IFERROR(IF(OR(BA31&lt;'2-CALCUL ANNUALISATION FORFAIT'!$G$4,BA31&gt;'2-CALCUL ANNUALISATION FORFAIT'!$H$4),"NP",IF(BA31=$AA$7,$Z$7,IF(AZ31="lundi",IF(INDEX('2-CALCUL ANNUALISATION FORFAIT'!$K$43:$K$52,MOD(BB30,COUNTIF('2-CALCUL ANNUALISATION FORFAIT'!$K$43:$K$52,"&gt;0"))+1)&gt;0,MOD(BB30,COUNTIF('2-CALCUL ANNUALISATION FORFAIT'!$K$43:$K$52,"&gt;0"))+1,1),BB30))),$Z$7)</f>
        <v>2</v>
      </c>
      <c r="BC31" s="233" t="str">
        <f>IF(BB31="NP","NP",
IF(BB31=1,IF(AND(BA31&gt;='2-CALCUL ANNUALISATION FORFAIT'!$G$4,BA31&lt;='2-CALCUL ANNUALISATION FORFAIT'!$H$4),VLOOKUP(AZ31,PARAMETRES!$A$16:$B$22,2,FALSE),0),
IF(BB31=2,IF(AND(BA31&gt;='2-CALCUL ANNUALISATION FORFAIT'!$G$4,BA31&lt;='2-CALCUL ANNUALISATION FORFAIT'!$H$4),VLOOKUP(AZ31,PARAMETRES!$E$16:$F$22,2,FALSE),0),
IF(BB31=3,IF(AND(BA31&gt;='2-CALCUL ANNUALISATION FORFAIT'!$G$4,BA31&lt;='2-CALCUL ANNUALISATION FORFAIT'!$H$4),VLOOKUP(AZ31,PARAMETRES!$I$16:$J$22,2,FALSE),0),
IF(BB31=4,IF(AND(BA31&gt;='2-CALCUL ANNUALISATION FORFAIT'!$G$4,BA31&lt;='2-CALCUL ANNUALISATION FORFAIT'!$H$4),VLOOKUP(AZ31,PARAMETRES!$M$16:$N$22,2,FALSE),0),
IF(BB31=5,IF(AND(BA31&gt;='2-CALCUL ANNUALISATION FORFAIT'!$G$4,BA31&lt;='2-CALCUL ANNUALISATION FORFAIT'!$H$4),VLOOKUP(AZ31,PARAMETRES!$Q$16:$R$22,2,FALSE),0),
IF(BB31=6,IF(AND(BA31&gt;='2-CALCUL ANNUALISATION FORFAIT'!$G$4,BA31&lt;='2-CALCUL ANNUALISATION FORFAIT'!$H$4),VLOOKUP(AZ31,PARAMETRES!$U$16:$V$22,2,FALSE),0),
IF(BB31=7,IF(AND(BA31&gt;='2-CALCUL ANNUALISATION FORFAIT'!$G$4,BA31&lt;='2-CALCUL ANNUALISATION FORFAIT'!$H$4),VLOOKUP(AZ31,PARAMETRES!$Y$16:$Z$22,2,FALSE),0),
IF(BB31=8,IF(AND(BA31&gt;='2-CALCUL ANNUALISATION FORFAIT'!$G$4,BA31&lt;='2-CALCUL ANNUALISATION FORFAIT'!$H$4),VLOOKUP(AZ31,PARAMETRES!$AC$16:$AD$22,2,FALSE),0),
IF(BB31=9,IF(AND(BA31&gt;='2-CALCUL ANNUALISATION FORFAIT'!$G$4,BA31&lt;='2-CALCUL ANNUALISATION FORFAIT'!$H$4),VLOOKUP(AZ31,PARAMETRES!$AG$16:$AH$22,2,FALSE),0),
IF(BB31=10,IF(AND(BA31&gt;='2-CALCUL ANNUALISATION FORFAIT'!$G$4,BA31&lt;='2-CALCUL ANNUALISATION FORFAIT'!$H$4),VLOOKUP(AZ31,PARAMETRES!$AK$16:$AL$22,2,FALSE),0))))))))))))</f>
        <v>J2</v>
      </c>
      <c r="BD31" s="195">
        <f>IF(AND(BA31&gt;='2-CALCUL ANNUALISATION FORFAIT'!$G$4,BA31&lt;='2-CALCUL ANNUALISATION FORFAIT'!$H$4),VLOOKUP(BC31,'2-CALCUL ANNUALISATION FORFAIT'!$E$24:$K$37,7,FALSE),"NP")</f>
        <v>0.20833333333333331</v>
      </c>
      <c r="BE31" s="182" t="str">
        <f t="shared" si="11"/>
        <v>jeudi</v>
      </c>
      <c r="BF31" s="47">
        <f t="shared" si="23"/>
        <v>46002</v>
      </c>
      <c r="BG31" s="232" cm="1">
        <f t="array" ref="BG31">IFERROR(IF(OR(BF31&lt;'2-CALCUL ANNUALISATION FORFAIT'!$G$4,BF31&gt;'2-CALCUL ANNUALISATION FORFAIT'!$H$4),"NP",IF(BF31=$AA$7,$Z$7,IF(BE31="lundi",IF(INDEX('2-CALCUL ANNUALISATION FORFAIT'!$K$43:$K$52,MOD(BG30,COUNTIF('2-CALCUL ANNUALISATION FORFAIT'!$K$43:$K$52,"&gt;0"))+1)&gt;0,MOD(BG30,COUNTIF('2-CALCUL ANNUALISATION FORFAIT'!$K$43:$K$52,"&gt;0"))+1,1),BG30))),$Z$7)</f>
        <v>2</v>
      </c>
      <c r="BH31" s="233" t="str">
        <f>IF(BG31="NP","NP",
IF(BG31=1,IF(AND(BF31&gt;='2-CALCUL ANNUALISATION FORFAIT'!$G$4,BF31&lt;='2-CALCUL ANNUALISATION FORFAIT'!$H$4),VLOOKUP(BE31,PARAMETRES!$A$16:$B$22,2,FALSE),0),
IF(BG31=2,IF(AND(BF31&gt;='2-CALCUL ANNUALISATION FORFAIT'!$G$4,BF31&lt;='2-CALCUL ANNUALISATION FORFAIT'!$H$4),VLOOKUP(BE31,PARAMETRES!$E$16:$F$22,2,FALSE),0),
IF(BG31=3,IF(AND(BF31&gt;='2-CALCUL ANNUALISATION FORFAIT'!$G$4,BF31&lt;='2-CALCUL ANNUALISATION FORFAIT'!$H$4),VLOOKUP(BE31,PARAMETRES!$I$16:$J$22,2,FALSE),0),
IF(BG31=4,IF(AND(BF31&gt;='2-CALCUL ANNUALISATION FORFAIT'!$G$4,BF31&lt;='2-CALCUL ANNUALISATION FORFAIT'!$H$4),VLOOKUP(BE31,PARAMETRES!$M$16:$N$22,2,FALSE),0),
IF(BG31=5,IF(AND(BF31&gt;='2-CALCUL ANNUALISATION FORFAIT'!$G$4,BF31&lt;='2-CALCUL ANNUALISATION FORFAIT'!$H$4),VLOOKUP(BE31,PARAMETRES!$Q$16:$R$22,2,FALSE),0),
IF(BG31=6,IF(AND(BF31&gt;='2-CALCUL ANNUALISATION FORFAIT'!$G$4,BF31&lt;='2-CALCUL ANNUALISATION FORFAIT'!$H$4),VLOOKUP(BE31,PARAMETRES!$U$16:$V$22,2,FALSE),0),
IF(BG31=7,IF(AND(BF31&gt;='2-CALCUL ANNUALISATION FORFAIT'!$G$4,BF31&lt;='2-CALCUL ANNUALISATION FORFAIT'!$H$4),VLOOKUP(BE31,PARAMETRES!$Y$16:$Z$22,2,FALSE),0),
IF(BG31=8,IF(AND(BF31&gt;='2-CALCUL ANNUALISATION FORFAIT'!$G$4,BF31&lt;='2-CALCUL ANNUALISATION FORFAIT'!$H$4),VLOOKUP(BE31,PARAMETRES!$AC$16:$AD$22,2,FALSE),0),
IF(BG31=9,IF(AND(BF31&gt;='2-CALCUL ANNUALISATION FORFAIT'!$G$4,BF31&lt;='2-CALCUL ANNUALISATION FORFAIT'!$H$4),VLOOKUP(BE31,PARAMETRES!$AG$16:$AH$22,2,FALSE),0),
IF(BG31=10,IF(AND(BF31&gt;='2-CALCUL ANNUALISATION FORFAIT'!$G$4,BF31&lt;='2-CALCUL ANNUALISATION FORFAIT'!$H$4),VLOOKUP(BE31,PARAMETRES!$AK$16:$AL$22,2,FALSE),0))))))))))))</f>
        <v>J2</v>
      </c>
      <c r="BI31" s="183">
        <f>IF(AND(BF31&gt;='2-CALCUL ANNUALISATION FORFAIT'!$G$4,BF31&lt;='2-CALCUL ANNUALISATION FORFAIT'!$H$4),VLOOKUP(BH31,'2-CALCUL ANNUALISATION FORFAIT'!$E$24:$K$37,7,FALSE),"NP")</f>
        <v>0.20833333333333331</v>
      </c>
    </row>
    <row r="32" spans="2:61" ht="22.15" customHeight="1" x14ac:dyDescent="0.25">
      <c r="B32" s="182" t="str">
        <f t="shared" si="0"/>
        <v>dimanche</v>
      </c>
      <c r="C32" s="47">
        <f t="shared" si="12"/>
        <v>45669</v>
      </c>
      <c r="D32" s="232" cm="1">
        <f t="array" ref="D32">IFERROR(IF(OR(C32&lt;'2-CALCUL ANNUALISATION FORFAIT'!$G$4,C32&gt;'2-CALCUL ANNUALISATION FORFAIT'!$H$4),"NP",IF(C32=$AA$7,$Z$7,IF(B32="lundi",IF(INDEX('2-CALCUL ANNUALISATION FORFAIT'!$K$43:$K$52,MOD(D31,COUNTIF('2-CALCUL ANNUALISATION FORFAIT'!$K$43:$K$52,"&gt;0"))+1)&gt;0,MOD(D31,COUNTIF('2-CALCUL ANNUALISATION FORFAIT'!$K$43:$K$52,"&gt;0"))+1,1),D31))),$Z$7)</f>
        <v>2</v>
      </c>
      <c r="E32" s="233" t="str">
        <f>IF(D32="NP","NP",
IF(D32=1,IF(AND(C32&gt;='2-CALCUL ANNUALISATION FORFAIT'!$G$4,C32&lt;='2-CALCUL ANNUALISATION FORFAIT'!$H$4),VLOOKUP(B32,PARAMETRES!$A$16:$B$22,2,FALSE),0),
IF(D32=2,IF(AND(C32&gt;='2-CALCUL ANNUALISATION FORFAIT'!$G$4,C32&lt;='2-CALCUL ANNUALISATION FORFAIT'!$H$4),VLOOKUP(B32,PARAMETRES!$E$16:$F$22,2,FALSE),0),
IF(D32=3,IF(AND(C32&gt;='2-CALCUL ANNUALISATION FORFAIT'!$G$4,C32&lt;='2-CALCUL ANNUALISATION FORFAIT'!$H$4),VLOOKUP(B32,PARAMETRES!$I$16:$J$22,2,FALSE),0),
IF(D32=4,IF(AND(C32&gt;='2-CALCUL ANNUALISATION FORFAIT'!$G$4,C32&lt;='2-CALCUL ANNUALISATION FORFAIT'!$H$4),VLOOKUP(B32,PARAMETRES!$M$16:$N$22,2,FALSE),0),
IF(D32=5,IF(AND(C32&gt;='2-CALCUL ANNUALISATION FORFAIT'!$G$4,C32&lt;='2-CALCUL ANNUALISATION FORFAIT'!$H$4),VLOOKUP(B32,PARAMETRES!$Q$16:$R$22,2,FALSE),0),
IF(D32=6,IF(AND(C32&gt;='2-CALCUL ANNUALISATION FORFAIT'!$G$4,C32&lt;='2-CALCUL ANNUALISATION FORFAIT'!$H$4),VLOOKUP(B32,PARAMETRES!$U$16:$V$22,2,FALSE),0),
IF(D32=7,IF(AND(C32&gt;='2-CALCUL ANNUALISATION FORFAIT'!$G$4,C32&lt;='2-CALCUL ANNUALISATION FORFAIT'!$H$4),VLOOKUP(B32,PARAMETRES!$Y$16:$Z$22,2,FALSE),0),
IF(D32=8,IF(AND(C32&gt;='2-CALCUL ANNUALISATION FORFAIT'!$G$4,C32&lt;='2-CALCUL ANNUALISATION FORFAIT'!$H$4),VLOOKUP(B32,PARAMETRES!$AC$16:$AD$22,2,FALSE),0),
IF(D32=9,IF(AND(C32&gt;='2-CALCUL ANNUALISATION FORFAIT'!$G$4,C32&lt;='2-CALCUL ANNUALISATION FORFAIT'!$H$4),VLOOKUP(B32,PARAMETRES!$AG$16:$AH$22,2,FALSE),0),
IF(D32=10,IF(AND(C32&gt;='2-CALCUL ANNUALISATION FORFAIT'!$G$4,C32&lt;='2-CALCUL ANNUALISATION FORFAIT'!$H$4),VLOOKUP(B32,PARAMETRES!$AK$16:$AL$22,2,FALSE),0))))))))))))</f>
        <v>RH</v>
      </c>
      <c r="F32" s="183">
        <f>IF(AND(C32&gt;='2-CALCUL ANNUALISATION FORFAIT'!$G$4,C32&lt;='2-CALCUL ANNUALISATION FORFAIT'!$H$4),VLOOKUP(E32,'2-CALCUL ANNUALISATION FORFAIT'!$E$24:$K$37,7,FALSE),"NP")</f>
        <v>0</v>
      </c>
      <c r="G32" s="188" t="str">
        <f t="shared" si="1"/>
        <v>mercredi</v>
      </c>
      <c r="H32" s="47">
        <f t="shared" si="13"/>
        <v>45700</v>
      </c>
      <c r="I32" s="232" cm="1">
        <f t="array" ref="I32">IFERROR(IF(OR(H32&lt;'2-CALCUL ANNUALISATION FORFAIT'!$G$4,H32&gt;'2-CALCUL ANNUALISATION FORFAIT'!$H$4),"NP",IF(H32=$AA$7,$Z$7,IF(G32="lundi",IF(INDEX('2-CALCUL ANNUALISATION FORFAIT'!$K$43:$K$52,MOD(I31,COUNTIF('2-CALCUL ANNUALISATION FORFAIT'!$K$43:$K$52,"&gt;0"))+1)&gt;0,MOD(I31,COUNTIF('2-CALCUL ANNUALISATION FORFAIT'!$K$43:$K$52,"&gt;0"))+1,1),I31))),$Z$7)</f>
        <v>1</v>
      </c>
      <c r="J32" s="233" t="str">
        <f>IF(I32="NP","NP",
IF(I32=1,IF(AND(H32&gt;='2-CALCUL ANNUALISATION FORFAIT'!$G$4,H32&lt;='2-CALCUL ANNUALISATION FORFAIT'!$H$4),VLOOKUP(G32,PARAMETRES!$A$16:$B$22,2,FALSE),0),
IF(I32=2,IF(AND(H32&gt;='2-CALCUL ANNUALISATION FORFAIT'!$G$4,H32&lt;='2-CALCUL ANNUALISATION FORFAIT'!$H$4),VLOOKUP(G32,PARAMETRES!$E$16:$F$22,2,FALSE),0),
IF(I32=3,IF(AND(H32&gt;='2-CALCUL ANNUALISATION FORFAIT'!$G$4,H32&lt;='2-CALCUL ANNUALISATION FORFAIT'!$H$4),VLOOKUP(G32,PARAMETRES!$I$16:$J$22,2,FALSE),0),
IF(I32=4,IF(AND(H32&gt;='2-CALCUL ANNUALISATION FORFAIT'!$G$4,H32&lt;='2-CALCUL ANNUALISATION FORFAIT'!$H$4),VLOOKUP(G32,PARAMETRES!$M$16:$N$22,2,FALSE),0),
IF(I32=5,IF(AND(H32&gt;='2-CALCUL ANNUALISATION FORFAIT'!$G$4,H32&lt;='2-CALCUL ANNUALISATION FORFAIT'!$H$4),VLOOKUP(G32,PARAMETRES!$Q$16:$R$22,2,FALSE),0),
IF(I32=6,IF(AND(H32&gt;='2-CALCUL ANNUALISATION FORFAIT'!$G$4,H32&lt;='2-CALCUL ANNUALISATION FORFAIT'!$H$4),VLOOKUP(G32,PARAMETRES!$U$16:$V$22,2,FALSE),0),
IF(I32=7,IF(AND(H32&gt;='2-CALCUL ANNUALISATION FORFAIT'!$G$4,H32&lt;='2-CALCUL ANNUALISATION FORFAIT'!$H$4),VLOOKUP(G32,PARAMETRES!$Y$16:$Z$22,2,FALSE),0),
IF(I32=8,IF(AND(H32&gt;='2-CALCUL ANNUALISATION FORFAIT'!$G$4,H32&lt;='2-CALCUL ANNUALISATION FORFAIT'!$H$4),VLOOKUP(G32,PARAMETRES!$AC$16:$AD$22,2,FALSE),0),
IF(I32=9,IF(AND(H32&gt;='2-CALCUL ANNUALISATION FORFAIT'!$G$4,H32&lt;='2-CALCUL ANNUALISATION FORFAIT'!$H$4),VLOOKUP(G32,PARAMETRES!$AG$16:$AH$22,2,FALSE),0),
IF(I32=10,IF(AND(H32&gt;='2-CALCUL ANNUALISATION FORFAIT'!$G$4,H32&lt;='2-CALCUL ANNUALISATION FORFAIT'!$H$4),VLOOKUP(G32,PARAMETRES!$AK$16:$AL$22,2,FALSE),0))))))))))))</f>
        <v>J</v>
      </c>
      <c r="K32" s="183">
        <f>IF(AND(H32&gt;='2-CALCUL ANNUALISATION FORFAIT'!$G$4,H32&lt;='2-CALCUL ANNUALISATION FORFAIT'!$H$4),VLOOKUP(J32,'2-CALCUL ANNUALISATION FORFAIT'!$E$24:$K$37,7,FALSE),"NP")</f>
        <v>0.37500000000000006</v>
      </c>
      <c r="L32" s="188" t="str">
        <f t="shared" si="2"/>
        <v>mercredi</v>
      </c>
      <c r="M32" s="47">
        <f t="shared" si="14"/>
        <v>45728</v>
      </c>
      <c r="N32" s="232" cm="1">
        <f t="array" ref="N32">IFERROR(IF(OR(M32&lt;'2-CALCUL ANNUALISATION FORFAIT'!$G$4,M32&gt;'2-CALCUL ANNUALISATION FORFAIT'!$H$4),"NP",IF(M32=$AA$7,$Z$7,IF(L32="lundi",IF(INDEX('2-CALCUL ANNUALISATION FORFAIT'!$K$43:$K$52,MOD(N31,COUNTIF('2-CALCUL ANNUALISATION FORFAIT'!$K$43:$K$52,"&gt;0"))+1)&gt;0,MOD(N31,COUNTIF('2-CALCUL ANNUALISATION FORFAIT'!$K$43:$K$52,"&gt;0"))+1,1),N31))),$Z$7)</f>
        <v>1</v>
      </c>
      <c r="O32" s="233" t="str">
        <f>IF(N32="NP","NP",
IF(N32=1,IF(AND(M32&gt;='2-CALCUL ANNUALISATION FORFAIT'!$G$4,M32&lt;='2-CALCUL ANNUALISATION FORFAIT'!$H$4),VLOOKUP(L32,PARAMETRES!$A$16:$B$22,2,FALSE),0),
IF(N32=2,IF(AND(M32&gt;='2-CALCUL ANNUALISATION FORFAIT'!$G$4,M32&lt;='2-CALCUL ANNUALISATION FORFAIT'!$H$4),VLOOKUP(L32,PARAMETRES!$E$16:$F$22,2,FALSE),0),
IF(N32=3,IF(AND(M32&gt;='2-CALCUL ANNUALISATION FORFAIT'!$G$4,M32&lt;='2-CALCUL ANNUALISATION FORFAIT'!$H$4),VLOOKUP(L32,PARAMETRES!$I$16:$J$22,2,FALSE),0),
IF(N32=4,IF(AND(M32&gt;='2-CALCUL ANNUALISATION FORFAIT'!$G$4,M32&lt;='2-CALCUL ANNUALISATION FORFAIT'!$H$4),VLOOKUP(L32,PARAMETRES!$M$16:$N$22,2,FALSE),0),
IF(N32=5,IF(AND(M32&gt;='2-CALCUL ANNUALISATION FORFAIT'!$G$4,M32&lt;='2-CALCUL ANNUALISATION FORFAIT'!$H$4),VLOOKUP(L32,PARAMETRES!$Q$16:$R$22,2,FALSE),0),
IF(N32=6,IF(AND(M32&gt;='2-CALCUL ANNUALISATION FORFAIT'!$G$4,M32&lt;='2-CALCUL ANNUALISATION FORFAIT'!$H$4),VLOOKUP(L32,PARAMETRES!$U$16:$V$22,2,FALSE),0),
IF(N32=7,IF(AND(M32&gt;='2-CALCUL ANNUALISATION FORFAIT'!$G$4,M32&lt;='2-CALCUL ANNUALISATION FORFAIT'!$H$4),VLOOKUP(L32,PARAMETRES!$Y$16:$Z$22,2,FALSE),0),
IF(N32=8,IF(AND(M32&gt;='2-CALCUL ANNUALISATION FORFAIT'!$G$4,M32&lt;='2-CALCUL ANNUALISATION FORFAIT'!$H$4),VLOOKUP(L32,PARAMETRES!$AC$16:$AD$22,2,FALSE),0),
IF(N32=9,IF(AND(M32&gt;='2-CALCUL ANNUALISATION FORFAIT'!$G$4,M32&lt;='2-CALCUL ANNUALISATION FORFAIT'!$H$4),VLOOKUP(L32,PARAMETRES!$AG$16:$AH$22,2,FALSE),0),
IF(N32=10,IF(AND(M32&gt;='2-CALCUL ANNUALISATION FORFAIT'!$G$4,M32&lt;='2-CALCUL ANNUALISATION FORFAIT'!$H$4),VLOOKUP(L32,PARAMETRES!$AK$16:$AL$22,2,FALSE),0))))))))))))</f>
        <v>J</v>
      </c>
      <c r="P32" s="195">
        <f>IF(AND(M32&gt;='2-CALCUL ANNUALISATION FORFAIT'!$G$4,M32&lt;='2-CALCUL ANNUALISATION FORFAIT'!$H$4),VLOOKUP(O32,'2-CALCUL ANNUALISATION FORFAIT'!$E$24:$K$37,7,FALSE),"NP")</f>
        <v>0.37500000000000006</v>
      </c>
      <c r="Q32" s="182" t="str">
        <f t="shared" si="3"/>
        <v>samedi</v>
      </c>
      <c r="R32" s="47">
        <f t="shared" si="15"/>
        <v>45759</v>
      </c>
      <c r="S32" s="232" cm="1">
        <f t="array" ref="S32">IFERROR(IF(OR(R32&lt;'2-CALCUL ANNUALISATION FORFAIT'!$G$4,R32&gt;'2-CALCUL ANNUALISATION FORFAIT'!$H$4),"NP",IF(R32=$AA$7,$Z$7,IF(Q32="lundi",IF(INDEX('2-CALCUL ANNUALISATION FORFAIT'!$K$43:$K$52,MOD(S31,COUNTIF('2-CALCUL ANNUALISATION FORFAIT'!$K$43:$K$52,"&gt;0"))+1)&gt;0,MOD(S31,COUNTIF('2-CALCUL ANNUALISATION FORFAIT'!$K$43:$K$52,"&gt;0"))+1,1),S31))),$Z$7)</f>
        <v>1</v>
      </c>
      <c r="T32" s="233" t="str">
        <f>IF(S32="NP","NP",
IF(S32=1,IF(AND(R32&gt;='2-CALCUL ANNUALISATION FORFAIT'!$G$4,R32&lt;='2-CALCUL ANNUALISATION FORFAIT'!$H$4),VLOOKUP(Q32,PARAMETRES!$A$16:$B$22,2,FALSE),0),
IF(S32=2,IF(AND(R32&gt;='2-CALCUL ANNUALISATION FORFAIT'!$G$4,R32&lt;='2-CALCUL ANNUALISATION FORFAIT'!$H$4),VLOOKUP(Q32,PARAMETRES!$E$16:$F$22,2,FALSE),0),
IF(S32=3,IF(AND(R32&gt;='2-CALCUL ANNUALISATION FORFAIT'!$G$4,R32&lt;='2-CALCUL ANNUALISATION FORFAIT'!$H$4),VLOOKUP(Q32,PARAMETRES!$I$16:$J$22,2,FALSE),0),
IF(S32=4,IF(AND(R32&gt;='2-CALCUL ANNUALISATION FORFAIT'!$G$4,R32&lt;='2-CALCUL ANNUALISATION FORFAIT'!$H$4),VLOOKUP(Q32,PARAMETRES!$M$16:$N$22,2,FALSE),0),
IF(S32=5,IF(AND(R32&gt;='2-CALCUL ANNUALISATION FORFAIT'!$G$4,R32&lt;='2-CALCUL ANNUALISATION FORFAIT'!$H$4),VLOOKUP(Q32,PARAMETRES!$Q$16:$R$22,2,FALSE),0),
IF(S32=6,IF(AND(R32&gt;='2-CALCUL ANNUALISATION FORFAIT'!$G$4,R32&lt;='2-CALCUL ANNUALISATION FORFAIT'!$H$4),VLOOKUP(Q32,PARAMETRES!$U$16:$V$22,2,FALSE),0),
IF(S32=7,IF(AND(R32&gt;='2-CALCUL ANNUALISATION FORFAIT'!$G$4,R32&lt;='2-CALCUL ANNUALISATION FORFAIT'!$H$4),VLOOKUP(Q32,PARAMETRES!$Y$16:$Z$22,2,FALSE),0),
IF(S32=8,IF(AND(R32&gt;='2-CALCUL ANNUALISATION FORFAIT'!$G$4,R32&lt;='2-CALCUL ANNUALISATION FORFAIT'!$H$4),VLOOKUP(Q32,PARAMETRES!$AC$16:$AD$22,2,FALSE),0),
IF(S32=9,IF(AND(R32&gt;='2-CALCUL ANNUALISATION FORFAIT'!$G$4,R32&lt;='2-CALCUL ANNUALISATION FORFAIT'!$H$4),VLOOKUP(Q32,PARAMETRES!$AG$16:$AH$22,2,FALSE),0),
IF(S32=10,IF(AND(R32&gt;='2-CALCUL ANNUALISATION FORFAIT'!$G$4,R32&lt;='2-CALCUL ANNUALISATION FORFAIT'!$H$4),VLOOKUP(Q32,PARAMETRES!$AK$16:$AL$22,2,FALSE),0))))))))))))</f>
        <v>RH</v>
      </c>
      <c r="U32" s="195">
        <f>IF(AND(R32&gt;='2-CALCUL ANNUALISATION FORFAIT'!$G$4,R32&lt;='2-CALCUL ANNUALISATION FORFAIT'!$H$4),VLOOKUP(T32,'2-CALCUL ANNUALISATION FORFAIT'!$E$24:$K$37,7,FALSE),"NP")</f>
        <v>0</v>
      </c>
      <c r="V32" s="182" t="str">
        <f t="shared" si="4"/>
        <v>lundi</v>
      </c>
      <c r="W32" s="181">
        <f t="shared" si="16"/>
        <v>45789</v>
      </c>
      <c r="X32" s="232" cm="1">
        <f t="array" ref="X32">IFERROR(IF(OR(W32&lt;'2-CALCUL ANNUALISATION FORFAIT'!$G$4,W32&gt;'2-CALCUL ANNUALISATION FORFAIT'!$H$4),"NP",IF(W32=$AA$7,$Z$7,IF(V32="lundi",IF(INDEX('2-CALCUL ANNUALISATION FORFAIT'!$K$43:$K$52,MOD(X31,COUNTIF('2-CALCUL ANNUALISATION FORFAIT'!$K$43:$K$52,"&gt;0"))+1)&gt;0,MOD(X31,COUNTIF('2-CALCUL ANNUALISATION FORFAIT'!$K$43:$K$52,"&gt;0"))+1,1),X31))),$Z$7)</f>
        <v>2</v>
      </c>
      <c r="Y32" s="233" t="str">
        <f>IF(X32="NP","NP",
IF(X32=1,IF(AND(W32&gt;='2-CALCUL ANNUALISATION FORFAIT'!$G$4,W32&lt;='2-CALCUL ANNUALISATION FORFAIT'!$H$4),VLOOKUP(V32,PARAMETRES!$A$16:$B$22,2,FALSE),0),
IF(X32=2,IF(AND(W32&gt;='2-CALCUL ANNUALISATION FORFAIT'!$G$4,W32&lt;='2-CALCUL ANNUALISATION FORFAIT'!$H$4),VLOOKUP(V32,PARAMETRES!$E$16:$F$22,2,FALSE),0),
IF(X32=3,IF(AND(W32&gt;='2-CALCUL ANNUALISATION FORFAIT'!$G$4,W32&lt;='2-CALCUL ANNUALISATION FORFAIT'!$H$4),VLOOKUP(V32,PARAMETRES!$I$16:$J$22,2,FALSE),0),
IF(X32=4,IF(AND(W32&gt;='2-CALCUL ANNUALISATION FORFAIT'!$G$4,W32&lt;='2-CALCUL ANNUALISATION FORFAIT'!$H$4),VLOOKUP(V32,PARAMETRES!$M$16:$N$22,2,FALSE),0),
IF(X32=5,IF(AND(W32&gt;='2-CALCUL ANNUALISATION FORFAIT'!$G$4,W32&lt;='2-CALCUL ANNUALISATION FORFAIT'!$H$4),VLOOKUP(V32,PARAMETRES!$Q$16:$R$22,2,FALSE),0),
IF(X32=6,IF(AND(W32&gt;='2-CALCUL ANNUALISATION FORFAIT'!$G$4,W32&lt;='2-CALCUL ANNUALISATION FORFAIT'!$H$4),VLOOKUP(V32,PARAMETRES!$U$16:$V$22,2,FALSE),0),
IF(X32=7,IF(AND(W32&gt;='2-CALCUL ANNUALISATION FORFAIT'!$G$4,W32&lt;='2-CALCUL ANNUALISATION FORFAIT'!$H$4),VLOOKUP(V32,PARAMETRES!$Y$16:$Z$22,2,FALSE),0),
IF(X32=8,IF(AND(W32&gt;='2-CALCUL ANNUALISATION FORFAIT'!$G$4,W32&lt;='2-CALCUL ANNUALISATION FORFAIT'!$H$4),VLOOKUP(V32,PARAMETRES!$AC$16:$AD$22,2,FALSE),0),
IF(X32=9,IF(AND(W32&gt;='2-CALCUL ANNUALISATION FORFAIT'!$G$4,W32&lt;='2-CALCUL ANNUALISATION FORFAIT'!$H$4),VLOOKUP(V32,PARAMETRES!$AG$16:$AH$22,2,FALSE),0),
IF(X32=10,IF(AND(W32&gt;='2-CALCUL ANNUALISATION FORFAIT'!$G$4,W32&lt;='2-CALCUL ANNUALISATION FORFAIT'!$H$4),VLOOKUP(V32,PARAMETRES!$AK$16:$AL$22,2,FALSE),0))))))))))))</f>
        <v>J2</v>
      </c>
      <c r="Z32" s="195">
        <f>IF(AND(W32&gt;='2-CALCUL ANNUALISATION FORFAIT'!$G$4,W32&lt;='2-CALCUL ANNUALISATION FORFAIT'!$H$4),VLOOKUP(Y32,'2-CALCUL ANNUALISATION FORFAIT'!$E$24:$K$37,7,FALSE),"NP")</f>
        <v>0.20833333333333331</v>
      </c>
      <c r="AA32" s="199" t="str">
        <f t="shared" si="5"/>
        <v>jeudi</v>
      </c>
      <c r="AB32" s="47">
        <f t="shared" si="17"/>
        <v>45820</v>
      </c>
      <c r="AC32" s="232" cm="1">
        <f t="array" ref="AC32">IFERROR(IF(OR(AB32&lt;'2-CALCUL ANNUALISATION FORFAIT'!$G$4,AB32&gt;'2-CALCUL ANNUALISATION FORFAIT'!$H$4),"NP",IF(AB32=$AA$7,$Z$7,IF(AA32="lundi",IF(INDEX('2-CALCUL ANNUALISATION FORFAIT'!$K$43:$K$52,MOD(AC31,COUNTIF('2-CALCUL ANNUALISATION FORFAIT'!$K$43:$K$52,"&gt;0"))+1)&gt;0,MOD(AC31,COUNTIF('2-CALCUL ANNUALISATION FORFAIT'!$K$43:$K$52,"&gt;0"))+1,1),AC31))),$Z$7)</f>
        <v>2</v>
      </c>
      <c r="AD32" s="233" t="str">
        <f>IF(AC32="NP","NP",
IF(AC32=1,IF(AND(AB32&gt;='2-CALCUL ANNUALISATION FORFAIT'!$G$4,AB32&lt;='2-CALCUL ANNUALISATION FORFAIT'!$H$4),VLOOKUP(AA32,PARAMETRES!$A$16:$B$22,2,FALSE),0),
IF(AC32=2,IF(AND(AB32&gt;='2-CALCUL ANNUALISATION FORFAIT'!$G$4,AB32&lt;='2-CALCUL ANNUALISATION FORFAIT'!$H$4),VLOOKUP(AA32,PARAMETRES!$E$16:$F$22,2,FALSE),0),
IF(AC32=3,IF(AND(AB32&gt;='2-CALCUL ANNUALISATION FORFAIT'!$G$4,AB32&lt;='2-CALCUL ANNUALISATION FORFAIT'!$H$4),VLOOKUP(AA32,PARAMETRES!$I$16:$J$22,2,FALSE),0),
IF(AC32=4,IF(AND(AB32&gt;='2-CALCUL ANNUALISATION FORFAIT'!$G$4,AB32&lt;='2-CALCUL ANNUALISATION FORFAIT'!$H$4),VLOOKUP(AA32,PARAMETRES!$M$16:$N$22,2,FALSE),0),
IF(AC32=5,IF(AND(AB32&gt;='2-CALCUL ANNUALISATION FORFAIT'!$G$4,AB32&lt;='2-CALCUL ANNUALISATION FORFAIT'!$H$4),VLOOKUP(AA32,PARAMETRES!$Q$16:$R$22,2,FALSE),0),
IF(AC32=6,IF(AND(AB32&gt;='2-CALCUL ANNUALISATION FORFAIT'!$G$4,AB32&lt;='2-CALCUL ANNUALISATION FORFAIT'!$H$4),VLOOKUP(AA32,PARAMETRES!$U$16:$V$22,2,FALSE),0),
IF(AC32=7,IF(AND(AB32&gt;='2-CALCUL ANNUALISATION FORFAIT'!$G$4,AB32&lt;='2-CALCUL ANNUALISATION FORFAIT'!$H$4),VLOOKUP(AA32,PARAMETRES!$Y$16:$Z$22,2,FALSE),0),
IF(AC32=8,IF(AND(AB32&gt;='2-CALCUL ANNUALISATION FORFAIT'!$G$4,AB32&lt;='2-CALCUL ANNUALISATION FORFAIT'!$H$4),VLOOKUP(AA32,PARAMETRES!$AC$16:$AD$22,2,FALSE),0),
IF(AC32=9,IF(AND(AB32&gt;='2-CALCUL ANNUALISATION FORFAIT'!$G$4,AB32&lt;='2-CALCUL ANNUALISATION FORFAIT'!$H$4),VLOOKUP(AA32,PARAMETRES!$AG$16:$AH$22,2,FALSE),0),
IF(AC32=10,IF(AND(AB32&gt;='2-CALCUL ANNUALISATION FORFAIT'!$G$4,AB32&lt;='2-CALCUL ANNUALISATION FORFAIT'!$H$4),VLOOKUP(AA32,PARAMETRES!$AK$16:$AL$22,2,FALSE),0))))))))))))</f>
        <v>J2</v>
      </c>
      <c r="AE32" s="195">
        <f>IF(AND(AB32&gt;='2-CALCUL ANNUALISATION FORFAIT'!$G$4,AB32&lt;='2-CALCUL ANNUALISATION FORFAIT'!$H$4),VLOOKUP(AD32,'2-CALCUL ANNUALISATION FORFAIT'!$E$24:$K$37,7,FALSE),"NP")</f>
        <v>0.20833333333333331</v>
      </c>
      <c r="AF32" s="201" t="str">
        <f t="shared" si="6"/>
        <v>samedi</v>
      </c>
      <c r="AG32" s="47">
        <f t="shared" si="18"/>
        <v>45850</v>
      </c>
      <c r="AH32" s="232" cm="1">
        <f t="array" ref="AH32">IFERROR(IF(OR(AG32&lt;'2-CALCUL ANNUALISATION FORFAIT'!$G$4,AG32&gt;'2-CALCUL ANNUALISATION FORFAIT'!$H$4),"NP",IF(AG32=$AA$7,$Z$7,IF(AF32="lundi",IF(INDEX('2-CALCUL ANNUALISATION FORFAIT'!$K$43:$K$52,MOD(AH31,COUNTIF('2-CALCUL ANNUALISATION FORFAIT'!$K$43:$K$52,"&gt;0"))+1)&gt;0,MOD(AH31,COUNTIF('2-CALCUL ANNUALISATION FORFAIT'!$K$43:$K$52,"&gt;0"))+1,1),AH31))),$Z$7)</f>
        <v>2</v>
      </c>
      <c r="AI32" s="233" t="str">
        <f>IF(AH32="NP","NP",
IF(AH32=1,IF(AND(AG32&gt;='2-CALCUL ANNUALISATION FORFAIT'!$G$4,AG32&lt;='2-CALCUL ANNUALISATION FORFAIT'!$H$4),VLOOKUP(AF32,PARAMETRES!$A$16:$B$22,2,FALSE),0),
IF(AH32=2,IF(AND(AG32&gt;='2-CALCUL ANNUALISATION FORFAIT'!$G$4,AG32&lt;='2-CALCUL ANNUALISATION FORFAIT'!$H$4),VLOOKUP(AF32,PARAMETRES!$E$16:$F$22,2,FALSE),0),
IF(AH32=3,IF(AND(AG32&gt;='2-CALCUL ANNUALISATION FORFAIT'!$G$4,AG32&lt;='2-CALCUL ANNUALISATION FORFAIT'!$H$4),VLOOKUP(AF32,PARAMETRES!$I$16:$J$22,2,FALSE),0),
IF(AH32=4,IF(AND(AG32&gt;='2-CALCUL ANNUALISATION FORFAIT'!$G$4,AG32&lt;='2-CALCUL ANNUALISATION FORFAIT'!$H$4),VLOOKUP(AF32,PARAMETRES!$M$16:$N$22,2,FALSE),0),
IF(AH32=5,IF(AND(AG32&gt;='2-CALCUL ANNUALISATION FORFAIT'!$G$4,AG32&lt;='2-CALCUL ANNUALISATION FORFAIT'!$H$4),VLOOKUP(AF32,PARAMETRES!$Q$16:$R$22,2,FALSE),0),
IF(AH32=6,IF(AND(AG32&gt;='2-CALCUL ANNUALISATION FORFAIT'!$G$4,AG32&lt;='2-CALCUL ANNUALISATION FORFAIT'!$H$4),VLOOKUP(AF32,PARAMETRES!$U$16:$V$22,2,FALSE),0),
IF(AH32=7,IF(AND(AG32&gt;='2-CALCUL ANNUALISATION FORFAIT'!$G$4,AG32&lt;='2-CALCUL ANNUALISATION FORFAIT'!$H$4),VLOOKUP(AF32,PARAMETRES!$Y$16:$Z$22,2,FALSE),0),
IF(AH32=8,IF(AND(AG32&gt;='2-CALCUL ANNUALISATION FORFAIT'!$G$4,AG32&lt;='2-CALCUL ANNUALISATION FORFAIT'!$H$4),VLOOKUP(AF32,PARAMETRES!$AC$16:$AD$22,2,FALSE),0),
IF(AH32=9,IF(AND(AG32&gt;='2-CALCUL ANNUALISATION FORFAIT'!$G$4,AG32&lt;='2-CALCUL ANNUALISATION FORFAIT'!$H$4),VLOOKUP(AF32,PARAMETRES!$AG$16:$AH$22,2,FALSE),0),
IF(AH32=10,IF(AND(AG32&gt;='2-CALCUL ANNUALISATION FORFAIT'!$G$4,AG32&lt;='2-CALCUL ANNUALISATION FORFAIT'!$H$4),VLOOKUP(AF32,PARAMETRES!$AK$16:$AL$22,2,FALSE),0))))))))))))</f>
        <v>RH</v>
      </c>
      <c r="AJ32" s="195">
        <f>IF(AND(AG32&gt;='2-CALCUL ANNUALISATION FORFAIT'!$G$4,AG32&lt;='2-CALCUL ANNUALISATION FORFAIT'!$H$4),VLOOKUP(AI32,'2-CALCUL ANNUALISATION FORFAIT'!$E$24:$K$37,7,FALSE),"NP")</f>
        <v>0</v>
      </c>
      <c r="AK32" s="182" t="str">
        <f t="shared" si="7"/>
        <v>mardi</v>
      </c>
      <c r="AL32" s="47">
        <f t="shared" si="19"/>
        <v>45881</v>
      </c>
      <c r="AM32" s="232" cm="1">
        <f t="array" ref="AM32">IFERROR(IF(OR(AL32&lt;'2-CALCUL ANNUALISATION FORFAIT'!$G$4,AL32&gt;'2-CALCUL ANNUALISATION FORFAIT'!$H$4),"NP",IF(AL32=$AA$7,$Z$7,IF(AK32="lundi",IF(INDEX('2-CALCUL ANNUALISATION FORFAIT'!$K$43:$K$52,MOD(AM31,COUNTIF('2-CALCUL ANNUALISATION FORFAIT'!$K$43:$K$52,"&gt;0"))+1)&gt;0,MOD(AM31,COUNTIF('2-CALCUL ANNUALISATION FORFAIT'!$K$43:$K$52,"&gt;0"))+1,1),AM31))),$Z$7)</f>
        <v>1</v>
      </c>
      <c r="AN32" s="233" t="str">
        <f>IF(AM32="NP","NP",
IF(AM32=1,IF(AND(AL32&gt;='2-CALCUL ANNUALISATION FORFAIT'!$G$4,AL32&lt;='2-CALCUL ANNUALISATION FORFAIT'!$H$4),VLOOKUP(AK32,PARAMETRES!$A$16:$B$22,2,FALSE),0),
IF(AM32=2,IF(AND(AL32&gt;='2-CALCUL ANNUALISATION FORFAIT'!$G$4,AL32&lt;='2-CALCUL ANNUALISATION FORFAIT'!$H$4),VLOOKUP(AK32,PARAMETRES!$E$16:$F$22,2,FALSE),0),
IF(AM32=3,IF(AND(AL32&gt;='2-CALCUL ANNUALISATION FORFAIT'!$G$4,AL32&lt;='2-CALCUL ANNUALISATION FORFAIT'!$H$4),VLOOKUP(AK32,PARAMETRES!$I$16:$J$22,2,FALSE),0),
IF(AM32=4,IF(AND(AL32&gt;='2-CALCUL ANNUALISATION FORFAIT'!$G$4,AL32&lt;='2-CALCUL ANNUALISATION FORFAIT'!$H$4),VLOOKUP(AK32,PARAMETRES!$M$16:$N$22,2,FALSE),0),
IF(AM32=5,IF(AND(AL32&gt;='2-CALCUL ANNUALISATION FORFAIT'!$G$4,AL32&lt;='2-CALCUL ANNUALISATION FORFAIT'!$H$4),VLOOKUP(AK32,PARAMETRES!$Q$16:$R$22,2,FALSE),0),
IF(AM32=6,IF(AND(AL32&gt;='2-CALCUL ANNUALISATION FORFAIT'!$G$4,AL32&lt;='2-CALCUL ANNUALISATION FORFAIT'!$H$4),VLOOKUP(AK32,PARAMETRES!$U$16:$V$22,2,FALSE),0),
IF(AM32=7,IF(AND(AL32&gt;='2-CALCUL ANNUALISATION FORFAIT'!$G$4,AL32&lt;='2-CALCUL ANNUALISATION FORFAIT'!$H$4),VLOOKUP(AK32,PARAMETRES!$Y$16:$Z$22,2,FALSE),0),
IF(AM32=8,IF(AND(AL32&gt;='2-CALCUL ANNUALISATION FORFAIT'!$G$4,AL32&lt;='2-CALCUL ANNUALISATION FORFAIT'!$H$4),VLOOKUP(AK32,PARAMETRES!$AC$16:$AD$22,2,FALSE),0),
IF(AM32=9,IF(AND(AL32&gt;='2-CALCUL ANNUALISATION FORFAIT'!$G$4,AL32&lt;='2-CALCUL ANNUALISATION FORFAIT'!$H$4),VLOOKUP(AK32,PARAMETRES!$AG$16:$AH$22,2,FALSE),0),
IF(AM32=10,IF(AND(AL32&gt;='2-CALCUL ANNUALISATION FORFAIT'!$G$4,AL32&lt;='2-CALCUL ANNUALISATION FORFAIT'!$H$4),VLOOKUP(AK32,PARAMETRES!$AK$16:$AL$22,2,FALSE),0))))))))))))</f>
        <v>J</v>
      </c>
      <c r="AO32" s="195">
        <f>IF(AND(AL32&gt;='2-CALCUL ANNUALISATION FORFAIT'!$G$4,AL32&lt;='2-CALCUL ANNUALISATION FORFAIT'!$H$4),VLOOKUP(AN32,'2-CALCUL ANNUALISATION FORFAIT'!$E$24:$K$37,7,FALSE),"NP")</f>
        <v>0.37500000000000006</v>
      </c>
      <c r="AP32" s="182" t="str">
        <f t="shared" si="8"/>
        <v>vendredi</v>
      </c>
      <c r="AQ32" s="47">
        <f t="shared" si="20"/>
        <v>45912</v>
      </c>
      <c r="AR32" s="232" cm="1">
        <f t="array" ref="AR32">IFERROR(IF(OR(AQ32&lt;'2-CALCUL ANNUALISATION FORFAIT'!$G$4,AQ32&gt;'2-CALCUL ANNUALISATION FORFAIT'!$H$4),"NP",IF(AQ32=$AA$7,$Z$7,IF(AP32="lundi",IF(INDEX('2-CALCUL ANNUALISATION FORFAIT'!$K$43:$K$52,MOD(AR31,COUNTIF('2-CALCUL ANNUALISATION FORFAIT'!$K$43:$K$52,"&gt;0"))+1)&gt;0,MOD(AR31,COUNTIF('2-CALCUL ANNUALISATION FORFAIT'!$K$43:$K$52,"&gt;0"))+1,1),AR31))),$Z$7)</f>
        <v>1</v>
      </c>
      <c r="AS32" s="233" t="str">
        <f>IF(AR32="NP","NP",
IF(AR32=1,IF(AND(AQ32&gt;='2-CALCUL ANNUALISATION FORFAIT'!$G$4,AQ32&lt;='2-CALCUL ANNUALISATION FORFAIT'!$H$4),VLOOKUP(AP32,PARAMETRES!$A$16:$B$22,2,FALSE),0),
IF(AR32=2,IF(AND(AQ32&gt;='2-CALCUL ANNUALISATION FORFAIT'!$G$4,AQ32&lt;='2-CALCUL ANNUALISATION FORFAIT'!$H$4),VLOOKUP(AP32,PARAMETRES!$E$16:$F$22,2,FALSE),0),
IF(AR32=3,IF(AND(AQ32&gt;='2-CALCUL ANNUALISATION FORFAIT'!$G$4,AQ32&lt;='2-CALCUL ANNUALISATION FORFAIT'!$H$4),VLOOKUP(AP32,PARAMETRES!$I$16:$J$22,2,FALSE),0),
IF(AR32=4,IF(AND(AQ32&gt;='2-CALCUL ANNUALISATION FORFAIT'!$G$4,AQ32&lt;='2-CALCUL ANNUALISATION FORFAIT'!$H$4),VLOOKUP(AP32,PARAMETRES!$M$16:$N$22,2,FALSE),0),
IF(AR32=5,IF(AND(AQ32&gt;='2-CALCUL ANNUALISATION FORFAIT'!$G$4,AQ32&lt;='2-CALCUL ANNUALISATION FORFAIT'!$H$4),VLOOKUP(AP32,PARAMETRES!$Q$16:$R$22,2,FALSE),0),
IF(AR32=6,IF(AND(AQ32&gt;='2-CALCUL ANNUALISATION FORFAIT'!$G$4,AQ32&lt;='2-CALCUL ANNUALISATION FORFAIT'!$H$4),VLOOKUP(AP32,PARAMETRES!$U$16:$V$22,2,FALSE),0),
IF(AR32=7,IF(AND(AQ32&gt;='2-CALCUL ANNUALISATION FORFAIT'!$G$4,AQ32&lt;='2-CALCUL ANNUALISATION FORFAIT'!$H$4),VLOOKUP(AP32,PARAMETRES!$Y$16:$Z$22,2,FALSE),0),
IF(AR32=8,IF(AND(AQ32&gt;='2-CALCUL ANNUALISATION FORFAIT'!$G$4,AQ32&lt;='2-CALCUL ANNUALISATION FORFAIT'!$H$4),VLOOKUP(AP32,PARAMETRES!$AC$16:$AD$22,2,FALSE),0),
IF(AR32=9,IF(AND(AQ32&gt;='2-CALCUL ANNUALISATION FORFAIT'!$G$4,AQ32&lt;='2-CALCUL ANNUALISATION FORFAIT'!$H$4),VLOOKUP(AP32,PARAMETRES!$AG$16:$AH$22,2,FALSE),0),
IF(AR32=10,IF(AND(AQ32&gt;='2-CALCUL ANNUALISATION FORFAIT'!$G$4,AQ32&lt;='2-CALCUL ANNUALISATION FORFAIT'!$H$4),VLOOKUP(AP32,PARAMETRES!$AK$16:$AL$22,2,FALSE),0))))))))))))</f>
        <v>J</v>
      </c>
      <c r="AT32" s="195">
        <f>IF(AND(AQ32&gt;='2-CALCUL ANNUALISATION FORFAIT'!$G$4,AQ32&lt;='2-CALCUL ANNUALISATION FORFAIT'!$H$4),VLOOKUP(AS32,'2-CALCUL ANNUALISATION FORFAIT'!$E$24:$K$37,7,FALSE),"NP")</f>
        <v>0.37500000000000006</v>
      </c>
      <c r="AU32" s="182" t="str">
        <f t="shared" si="9"/>
        <v>dimanche</v>
      </c>
      <c r="AV32" s="180">
        <f t="shared" si="21"/>
        <v>45942</v>
      </c>
      <c r="AW32" s="232" cm="1">
        <f t="array" ref="AW32">IFERROR(IF(OR(AV32&lt;'2-CALCUL ANNUALISATION FORFAIT'!$G$4,AV32&gt;'2-CALCUL ANNUALISATION FORFAIT'!$H$4),"NP",IF(AV32=$AA$7,$Z$7,IF(AU32="lundi",IF(INDEX('2-CALCUL ANNUALISATION FORFAIT'!$K$43:$K$52,MOD(AW31,COUNTIF('2-CALCUL ANNUALISATION FORFAIT'!$K$43:$K$52,"&gt;0"))+1)&gt;0,MOD(AW31,COUNTIF('2-CALCUL ANNUALISATION FORFAIT'!$K$43:$K$52,"&gt;0"))+1,1),AW31))),$Z$7)</f>
        <v>1</v>
      </c>
      <c r="AX32" s="233" t="str">
        <f>IF(AW32="NP","NP",
IF(AW32=1,IF(AND(AV32&gt;='2-CALCUL ANNUALISATION FORFAIT'!$G$4,AV32&lt;='2-CALCUL ANNUALISATION FORFAIT'!$H$4),VLOOKUP(AU32,PARAMETRES!$A$16:$B$22,2,FALSE),0),
IF(AW32=2,IF(AND(AV32&gt;='2-CALCUL ANNUALISATION FORFAIT'!$G$4,AV32&lt;='2-CALCUL ANNUALISATION FORFAIT'!$H$4),VLOOKUP(AU32,PARAMETRES!$E$16:$F$22,2,FALSE),0),
IF(AW32=3,IF(AND(AV32&gt;='2-CALCUL ANNUALISATION FORFAIT'!$G$4,AV32&lt;='2-CALCUL ANNUALISATION FORFAIT'!$H$4),VLOOKUP(AU32,PARAMETRES!$I$16:$J$22,2,FALSE),0),
IF(AW32=4,IF(AND(AV32&gt;='2-CALCUL ANNUALISATION FORFAIT'!$G$4,AV32&lt;='2-CALCUL ANNUALISATION FORFAIT'!$H$4),VLOOKUP(AU32,PARAMETRES!$M$16:$N$22,2,FALSE),0),
IF(AW32=5,IF(AND(AV32&gt;='2-CALCUL ANNUALISATION FORFAIT'!$G$4,AV32&lt;='2-CALCUL ANNUALISATION FORFAIT'!$H$4),VLOOKUP(AU32,PARAMETRES!$Q$16:$R$22,2,FALSE),0),
IF(AW32=6,IF(AND(AV32&gt;='2-CALCUL ANNUALISATION FORFAIT'!$G$4,AV32&lt;='2-CALCUL ANNUALISATION FORFAIT'!$H$4),VLOOKUP(AU32,PARAMETRES!$U$16:$V$22,2,FALSE),0),
IF(AW32=7,IF(AND(AV32&gt;='2-CALCUL ANNUALISATION FORFAIT'!$G$4,AV32&lt;='2-CALCUL ANNUALISATION FORFAIT'!$H$4),VLOOKUP(AU32,PARAMETRES!$Y$16:$Z$22,2,FALSE),0),
IF(AW32=8,IF(AND(AV32&gt;='2-CALCUL ANNUALISATION FORFAIT'!$G$4,AV32&lt;='2-CALCUL ANNUALISATION FORFAIT'!$H$4),VLOOKUP(AU32,PARAMETRES!$AC$16:$AD$22,2,FALSE),0),
IF(AW32=9,IF(AND(AV32&gt;='2-CALCUL ANNUALISATION FORFAIT'!$G$4,AV32&lt;='2-CALCUL ANNUALISATION FORFAIT'!$H$4),VLOOKUP(AU32,PARAMETRES!$AG$16:$AH$22,2,FALSE),0),
IF(AW32=10,IF(AND(AV32&gt;='2-CALCUL ANNUALISATION FORFAIT'!$G$4,AV32&lt;='2-CALCUL ANNUALISATION FORFAIT'!$H$4),VLOOKUP(AU32,PARAMETRES!$AK$16:$AL$22,2,FALSE),0))))))))))))</f>
        <v>RH</v>
      </c>
      <c r="AY32" s="195">
        <f>IF(AND(AV32&gt;='2-CALCUL ANNUALISATION FORFAIT'!$G$4,AV32&lt;='2-CALCUL ANNUALISATION FORFAIT'!$H$4),VLOOKUP(AX32,'2-CALCUL ANNUALISATION FORFAIT'!$E$24:$K$37,7,FALSE),"NP")</f>
        <v>0</v>
      </c>
      <c r="AZ32" s="182" t="str">
        <f t="shared" si="10"/>
        <v>mercredi</v>
      </c>
      <c r="BA32" s="47">
        <f t="shared" si="22"/>
        <v>45973</v>
      </c>
      <c r="BB32" s="232" cm="1">
        <f t="array" ref="BB32">IFERROR(IF(OR(BA32&lt;'2-CALCUL ANNUALISATION FORFAIT'!$G$4,BA32&gt;'2-CALCUL ANNUALISATION FORFAIT'!$H$4),"NP",IF(BA32=$AA$7,$Z$7,IF(AZ32="lundi",IF(INDEX('2-CALCUL ANNUALISATION FORFAIT'!$K$43:$K$52,MOD(BB31,COUNTIF('2-CALCUL ANNUALISATION FORFAIT'!$K$43:$K$52,"&gt;0"))+1)&gt;0,MOD(BB31,COUNTIF('2-CALCUL ANNUALISATION FORFAIT'!$K$43:$K$52,"&gt;0"))+1,1),BB31))),$Z$7)</f>
        <v>2</v>
      </c>
      <c r="BC32" s="233" t="str">
        <f>IF(BB32="NP","NP",
IF(BB32=1,IF(AND(BA32&gt;='2-CALCUL ANNUALISATION FORFAIT'!$G$4,BA32&lt;='2-CALCUL ANNUALISATION FORFAIT'!$H$4),VLOOKUP(AZ32,PARAMETRES!$A$16:$B$22,2,FALSE),0),
IF(BB32=2,IF(AND(BA32&gt;='2-CALCUL ANNUALISATION FORFAIT'!$G$4,BA32&lt;='2-CALCUL ANNUALISATION FORFAIT'!$H$4),VLOOKUP(AZ32,PARAMETRES!$E$16:$F$22,2,FALSE),0),
IF(BB32=3,IF(AND(BA32&gt;='2-CALCUL ANNUALISATION FORFAIT'!$G$4,BA32&lt;='2-CALCUL ANNUALISATION FORFAIT'!$H$4),VLOOKUP(AZ32,PARAMETRES!$I$16:$J$22,2,FALSE),0),
IF(BB32=4,IF(AND(BA32&gt;='2-CALCUL ANNUALISATION FORFAIT'!$G$4,BA32&lt;='2-CALCUL ANNUALISATION FORFAIT'!$H$4),VLOOKUP(AZ32,PARAMETRES!$M$16:$N$22,2,FALSE),0),
IF(BB32=5,IF(AND(BA32&gt;='2-CALCUL ANNUALISATION FORFAIT'!$G$4,BA32&lt;='2-CALCUL ANNUALISATION FORFAIT'!$H$4),VLOOKUP(AZ32,PARAMETRES!$Q$16:$R$22,2,FALSE),0),
IF(BB32=6,IF(AND(BA32&gt;='2-CALCUL ANNUALISATION FORFAIT'!$G$4,BA32&lt;='2-CALCUL ANNUALISATION FORFAIT'!$H$4),VLOOKUP(AZ32,PARAMETRES!$U$16:$V$22,2,FALSE),0),
IF(BB32=7,IF(AND(BA32&gt;='2-CALCUL ANNUALISATION FORFAIT'!$G$4,BA32&lt;='2-CALCUL ANNUALISATION FORFAIT'!$H$4),VLOOKUP(AZ32,PARAMETRES!$Y$16:$Z$22,2,FALSE),0),
IF(BB32=8,IF(AND(BA32&gt;='2-CALCUL ANNUALISATION FORFAIT'!$G$4,BA32&lt;='2-CALCUL ANNUALISATION FORFAIT'!$H$4),VLOOKUP(AZ32,PARAMETRES!$AC$16:$AD$22,2,FALSE),0),
IF(BB32=9,IF(AND(BA32&gt;='2-CALCUL ANNUALISATION FORFAIT'!$G$4,BA32&lt;='2-CALCUL ANNUALISATION FORFAIT'!$H$4),VLOOKUP(AZ32,PARAMETRES!$AG$16:$AH$22,2,FALSE),0),
IF(BB32=10,IF(AND(BA32&gt;='2-CALCUL ANNUALISATION FORFAIT'!$G$4,BA32&lt;='2-CALCUL ANNUALISATION FORFAIT'!$H$4),VLOOKUP(AZ32,PARAMETRES!$AK$16:$AL$22,2,FALSE),0))))))))))))</f>
        <v>J2</v>
      </c>
      <c r="BD32" s="195">
        <f>IF(AND(BA32&gt;='2-CALCUL ANNUALISATION FORFAIT'!$G$4,BA32&lt;='2-CALCUL ANNUALISATION FORFAIT'!$H$4),VLOOKUP(BC32,'2-CALCUL ANNUALISATION FORFAIT'!$E$24:$K$37,7,FALSE),"NP")</f>
        <v>0.20833333333333331</v>
      </c>
      <c r="BE32" s="182" t="str">
        <f t="shared" si="11"/>
        <v>vendredi</v>
      </c>
      <c r="BF32" s="47">
        <f t="shared" si="23"/>
        <v>46003</v>
      </c>
      <c r="BG32" s="232" cm="1">
        <f t="array" ref="BG32">IFERROR(IF(OR(BF32&lt;'2-CALCUL ANNUALISATION FORFAIT'!$G$4,BF32&gt;'2-CALCUL ANNUALISATION FORFAIT'!$H$4),"NP",IF(BF32=$AA$7,$Z$7,IF(BE32="lundi",IF(INDEX('2-CALCUL ANNUALISATION FORFAIT'!$K$43:$K$52,MOD(BG31,COUNTIF('2-CALCUL ANNUALISATION FORFAIT'!$K$43:$K$52,"&gt;0"))+1)&gt;0,MOD(BG31,COUNTIF('2-CALCUL ANNUALISATION FORFAIT'!$K$43:$K$52,"&gt;0"))+1,1),BG31))),$Z$7)</f>
        <v>2</v>
      </c>
      <c r="BH32" s="233" t="str">
        <f>IF(BG32="NP","NP",
IF(BG32=1,IF(AND(BF32&gt;='2-CALCUL ANNUALISATION FORFAIT'!$G$4,BF32&lt;='2-CALCUL ANNUALISATION FORFAIT'!$H$4),VLOOKUP(BE32,PARAMETRES!$A$16:$B$22,2,FALSE),0),
IF(BG32=2,IF(AND(BF32&gt;='2-CALCUL ANNUALISATION FORFAIT'!$G$4,BF32&lt;='2-CALCUL ANNUALISATION FORFAIT'!$H$4),VLOOKUP(BE32,PARAMETRES!$E$16:$F$22,2,FALSE),0),
IF(BG32=3,IF(AND(BF32&gt;='2-CALCUL ANNUALISATION FORFAIT'!$G$4,BF32&lt;='2-CALCUL ANNUALISATION FORFAIT'!$H$4),VLOOKUP(BE32,PARAMETRES!$I$16:$J$22,2,FALSE),0),
IF(BG32=4,IF(AND(BF32&gt;='2-CALCUL ANNUALISATION FORFAIT'!$G$4,BF32&lt;='2-CALCUL ANNUALISATION FORFAIT'!$H$4),VLOOKUP(BE32,PARAMETRES!$M$16:$N$22,2,FALSE),0),
IF(BG32=5,IF(AND(BF32&gt;='2-CALCUL ANNUALISATION FORFAIT'!$G$4,BF32&lt;='2-CALCUL ANNUALISATION FORFAIT'!$H$4),VLOOKUP(BE32,PARAMETRES!$Q$16:$R$22,2,FALSE),0),
IF(BG32=6,IF(AND(BF32&gt;='2-CALCUL ANNUALISATION FORFAIT'!$G$4,BF32&lt;='2-CALCUL ANNUALISATION FORFAIT'!$H$4),VLOOKUP(BE32,PARAMETRES!$U$16:$V$22,2,FALSE),0),
IF(BG32=7,IF(AND(BF32&gt;='2-CALCUL ANNUALISATION FORFAIT'!$G$4,BF32&lt;='2-CALCUL ANNUALISATION FORFAIT'!$H$4),VLOOKUP(BE32,PARAMETRES!$Y$16:$Z$22,2,FALSE),0),
IF(BG32=8,IF(AND(BF32&gt;='2-CALCUL ANNUALISATION FORFAIT'!$G$4,BF32&lt;='2-CALCUL ANNUALISATION FORFAIT'!$H$4),VLOOKUP(BE32,PARAMETRES!$AC$16:$AD$22,2,FALSE),0),
IF(BG32=9,IF(AND(BF32&gt;='2-CALCUL ANNUALISATION FORFAIT'!$G$4,BF32&lt;='2-CALCUL ANNUALISATION FORFAIT'!$H$4),VLOOKUP(BE32,PARAMETRES!$AG$16:$AH$22,2,FALSE),0),
IF(BG32=10,IF(AND(BF32&gt;='2-CALCUL ANNUALISATION FORFAIT'!$G$4,BF32&lt;='2-CALCUL ANNUALISATION FORFAIT'!$H$4),VLOOKUP(BE32,PARAMETRES!$AK$16:$AL$22,2,FALSE),0))))))))))))</f>
        <v>J2</v>
      </c>
      <c r="BI32" s="183">
        <f>IF(AND(BF32&gt;='2-CALCUL ANNUALISATION FORFAIT'!$G$4,BF32&lt;='2-CALCUL ANNUALISATION FORFAIT'!$H$4),VLOOKUP(BH32,'2-CALCUL ANNUALISATION FORFAIT'!$E$24:$K$37,7,FALSE),"NP")</f>
        <v>0.20833333333333331</v>
      </c>
    </row>
    <row r="33" spans="2:61" ht="22.15" customHeight="1" x14ac:dyDescent="0.25">
      <c r="B33" s="182" t="str">
        <f t="shared" si="0"/>
        <v>lundi</v>
      </c>
      <c r="C33" s="47">
        <f t="shared" si="12"/>
        <v>45670</v>
      </c>
      <c r="D33" s="232" cm="1">
        <f t="array" ref="D33">IFERROR(IF(OR(C33&lt;'2-CALCUL ANNUALISATION FORFAIT'!$G$4,C33&gt;'2-CALCUL ANNUALISATION FORFAIT'!$H$4),"NP",IF(C33=$AA$7,$Z$7,IF(B33="lundi",IF(INDEX('2-CALCUL ANNUALISATION FORFAIT'!$K$43:$K$52,MOD(D32,COUNTIF('2-CALCUL ANNUALISATION FORFAIT'!$K$43:$K$52,"&gt;0"))+1)&gt;0,MOD(D32,COUNTIF('2-CALCUL ANNUALISATION FORFAIT'!$K$43:$K$52,"&gt;0"))+1,1),D32))),$Z$7)</f>
        <v>1</v>
      </c>
      <c r="E33" s="233" t="str">
        <f>IF(D33="NP","NP",
IF(D33=1,IF(AND(C33&gt;='2-CALCUL ANNUALISATION FORFAIT'!$G$4,C33&lt;='2-CALCUL ANNUALISATION FORFAIT'!$H$4),VLOOKUP(B33,PARAMETRES!$A$16:$B$22,2,FALSE),0),
IF(D33=2,IF(AND(C33&gt;='2-CALCUL ANNUALISATION FORFAIT'!$G$4,C33&lt;='2-CALCUL ANNUALISATION FORFAIT'!$H$4),VLOOKUP(B33,PARAMETRES!$E$16:$F$22,2,FALSE),0),
IF(D33=3,IF(AND(C33&gt;='2-CALCUL ANNUALISATION FORFAIT'!$G$4,C33&lt;='2-CALCUL ANNUALISATION FORFAIT'!$H$4),VLOOKUP(B33,PARAMETRES!$I$16:$J$22,2,FALSE),0),
IF(D33=4,IF(AND(C33&gt;='2-CALCUL ANNUALISATION FORFAIT'!$G$4,C33&lt;='2-CALCUL ANNUALISATION FORFAIT'!$H$4),VLOOKUP(B33,PARAMETRES!$M$16:$N$22,2,FALSE),0),
IF(D33=5,IF(AND(C33&gt;='2-CALCUL ANNUALISATION FORFAIT'!$G$4,C33&lt;='2-CALCUL ANNUALISATION FORFAIT'!$H$4),VLOOKUP(B33,PARAMETRES!$Q$16:$R$22,2,FALSE),0),
IF(D33=6,IF(AND(C33&gt;='2-CALCUL ANNUALISATION FORFAIT'!$G$4,C33&lt;='2-CALCUL ANNUALISATION FORFAIT'!$H$4),VLOOKUP(B33,PARAMETRES!$U$16:$V$22,2,FALSE),0),
IF(D33=7,IF(AND(C33&gt;='2-CALCUL ANNUALISATION FORFAIT'!$G$4,C33&lt;='2-CALCUL ANNUALISATION FORFAIT'!$H$4),VLOOKUP(B33,PARAMETRES!$Y$16:$Z$22,2,FALSE),0),
IF(D33=8,IF(AND(C33&gt;='2-CALCUL ANNUALISATION FORFAIT'!$G$4,C33&lt;='2-CALCUL ANNUALISATION FORFAIT'!$H$4),VLOOKUP(B33,PARAMETRES!$AC$16:$AD$22,2,FALSE),0),
IF(D33=9,IF(AND(C33&gt;='2-CALCUL ANNUALISATION FORFAIT'!$G$4,C33&lt;='2-CALCUL ANNUALISATION FORFAIT'!$H$4),VLOOKUP(B33,PARAMETRES!$AG$16:$AH$22,2,FALSE),0),
IF(D33=10,IF(AND(C33&gt;='2-CALCUL ANNUALISATION FORFAIT'!$G$4,C33&lt;='2-CALCUL ANNUALISATION FORFAIT'!$H$4),VLOOKUP(B33,PARAMETRES!$AK$16:$AL$22,2,FALSE),0))))))))))))</f>
        <v>J</v>
      </c>
      <c r="F33" s="183">
        <f>IF(AND(C33&gt;='2-CALCUL ANNUALISATION FORFAIT'!$G$4,C33&lt;='2-CALCUL ANNUALISATION FORFAIT'!$H$4),VLOOKUP(E33,'2-CALCUL ANNUALISATION FORFAIT'!$E$24:$K$37,7,FALSE),"NP")</f>
        <v>0.37500000000000006</v>
      </c>
      <c r="G33" s="188" t="str">
        <f t="shared" si="1"/>
        <v>jeudi</v>
      </c>
      <c r="H33" s="47">
        <f t="shared" si="13"/>
        <v>45701</v>
      </c>
      <c r="I33" s="232" cm="1">
        <f t="array" ref="I33">IFERROR(IF(OR(H33&lt;'2-CALCUL ANNUALISATION FORFAIT'!$G$4,H33&gt;'2-CALCUL ANNUALISATION FORFAIT'!$H$4),"NP",IF(H33=$AA$7,$Z$7,IF(G33="lundi",IF(INDEX('2-CALCUL ANNUALISATION FORFAIT'!$K$43:$K$52,MOD(I32,COUNTIF('2-CALCUL ANNUALISATION FORFAIT'!$K$43:$K$52,"&gt;0"))+1)&gt;0,MOD(I32,COUNTIF('2-CALCUL ANNUALISATION FORFAIT'!$K$43:$K$52,"&gt;0"))+1,1),I32))),$Z$7)</f>
        <v>1</v>
      </c>
      <c r="J33" s="233" t="str">
        <f>IF(I33="NP","NP",
IF(I33=1,IF(AND(H33&gt;='2-CALCUL ANNUALISATION FORFAIT'!$G$4,H33&lt;='2-CALCUL ANNUALISATION FORFAIT'!$H$4),VLOOKUP(G33,PARAMETRES!$A$16:$B$22,2,FALSE),0),
IF(I33=2,IF(AND(H33&gt;='2-CALCUL ANNUALISATION FORFAIT'!$G$4,H33&lt;='2-CALCUL ANNUALISATION FORFAIT'!$H$4),VLOOKUP(G33,PARAMETRES!$E$16:$F$22,2,FALSE),0),
IF(I33=3,IF(AND(H33&gt;='2-CALCUL ANNUALISATION FORFAIT'!$G$4,H33&lt;='2-CALCUL ANNUALISATION FORFAIT'!$H$4),VLOOKUP(G33,PARAMETRES!$I$16:$J$22,2,FALSE),0),
IF(I33=4,IF(AND(H33&gt;='2-CALCUL ANNUALISATION FORFAIT'!$G$4,H33&lt;='2-CALCUL ANNUALISATION FORFAIT'!$H$4),VLOOKUP(G33,PARAMETRES!$M$16:$N$22,2,FALSE),0),
IF(I33=5,IF(AND(H33&gt;='2-CALCUL ANNUALISATION FORFAIT'!$G$4,H33&lt;='2-CALCUL ANNUALISATION FORFAIT'!$H$4),VLOOKUP(G33,PARAMETRES!$Q$16:$R$22,2,FALSE),0),
IF(I33=6,IF(AND(H33&gt;='2-CALCUL ANNUALISATION FORFAIT'!$G$4,H33&lt;='2-CALCUL ANNUALISATION FORFAIT'!$H$4),VLOOKUP(G33,PARAMETRES!$U$16:$V$22,2,FALSE),0),
IF(I33=7,IF(AND(H33&gt;='2-CALCUL ANNUALISATION FORFAIT'!$G$4,H33&lt;='2-CALCUL ANNUALISATION FORFAIT'!$H$4),VLOOKUP(G33,PARAMETRES!$Y$16:$Z$22,2,FALSE),0),
IF(I33=8,IF(AND(H33&gt;='2-CALCUL ANNUALISATION FORFAIT'!$G$4,H33&lt;='2-CALCUL ANNUALISATION FORFAIT'!$H$4),VLOOKUP(G33,PARAMETRES!$AC$16:$AD$22,2,FALSE),0),
IF(I33=9,IF(AND(H33&gt;='2-CALCUL ANNUALISATION FORFAIT'!$G$4,H33&lt;='2-CALCUL ANNUALISATION FORFAIT'!$H$4),VLOOKUP(G33,PARAMETRES!$AG$16:$AH$22,2,FALSE),0),
IF(I33=10,IF(AND(H33&gt;='2-CALCUL ANNUALISATION FORFAIT'!$G$4,H33&lt;='2-CALCUL ANNUALISATION FORFAIT'!$H$4),VLOOKUP(G33,PARAMETRES!$AK$16:$AL$22,2,FALSE),0))))))))))))</f>
        <v>J</v>
      </c>
      <c r="K33" s="183">
        <f>IF(AND(H33&gt;='2-CALCUL ANNUALISATION FORFAIT'!$G$4,H33&lt;='2-CALCUL ANNUALISATION FORFAIT'!$H$4),VLOOKUP(J33,'2-CALCUL ANNUALISATION FORFAIT'!$E$24:$K$37,7,FALSE),"NP")</f>
        <v>0.37500000000000006</v>
      </c>
      <c r="L33" s="188" t="str">
        <f t="shared" si="2"/>
        <v>jeudi</v>
      </c>
      <c r="M33" s="47">
        <f t="shared" si="14"/>
        <v>45729</v>
      </c>
      <c r="N33" s="232" cm="1">
        <f t="array" ref="N33">IFERROR(IF(OR(M33&lt;'2-CALCUL ANNUALISATION FORFAIT'!$G$4,M33&gt;'2-CALCUL ANNUALISATION FORFAIT'!$H$4),"NP",IF(M33=$AA$7,$Z$7,IF(L33="lundi",IF(INDEX('2-CALCUL ANNUALISATION FORFAIT'!$K$43:$K$52,MOD(N32,COUNTIF('2-CALCUL ANNUALISATION FORFAIT'!$K$43:$K$52,"&gt;0"))+1)&gt;0,MOD(N32,COUNTIF('2-CALCUL ANNUALISATION FORFAIT'!$K$43:$K$52,"&gt;0"))+1,1),N32))),$Z$7)</f>
        <v>1</v>
      </c>
      <c r="O33" s="233" t="str">
        <f>IF(N33="NP","NP",
IF(N33=1,IF(AND(M33&gt;='2-CALCUL ANNUALISATION FORFAIT'!$G$4,M33&lt;='2-CALCUL ANNUALISATION FORFAIT'!$H$4),VLOOKUP(L33,PARAMETRES!$A$16:$B$22,2,FALSE),0),
IF(N33=2,IF(AND(M33&gt;='2-CALCUL ANNUALISATION FORFAIT'!$G$4,M33&lt;='2-CALCUL ANNUALISATION FORFAIT'!$H$4),VLOOKUP(L33,PARAMETRES!$E$16:$F$22,2,FALSE),0),
IF(N33=3,IF(AND(M33&gt;='2-CALCUL ANNUALISATION FORFAIT'!$G$4,M33&lt;='2-CALCUL ANNUALISATION FORFAIT'!$H$4),VLOOKUP(L33,PARAMETRES!$I$16:$J$22,2,FALSE),0),
IF(N33=4,IF(AND(M33&gt;='2-CALCUL ANNUALISATION FORFAIT'!$G$4,M33&lt;='2-CALCUL ANNUALISATION FORFAIT'!$H$4),VLOOKUP(L33,PARAMETRES!$M$16:$N$22,2,FALSE),0),
IF(N33=5,IF(AND(M33&gt;='2-CALCUL ANNUALISATION FORFAIT'!$G$4,M33&lt;='2-CALCUL ANNUALISATION FORFAIT'!$H$4),VLOOKUP(L33,PARAMETRES!$Q$16:$R$22,2,FALSE),0),
IF(N33=6,IF(AND(M33&gt;='2-CALCUL ANNUALISATION FORFAIT'!$G$4,M33&lt;='2-CALCUL ANNUALISATION FORFAIT'!$H$4),VLOOKUP(L33,PARAMETRES!$U$16:$V$22,2,FALSE),0),
IF(N33=7,IF(AND(M33&gt;='2-CALCUL ANNUALISATION FORFAIT'!$G$4,M33&lt;='2-CALCUL ANNUALISATION FORFAIT'!$H$4),VLOOKUP(L33,PARAMETRES!$Y$16:$Z$22,2,FALSE),0),
IF(N33=8,IF(AND(M33&gt;='2-CALCUL ANNUALISATION FORFAIT'!$G$4,M33&lt;='2-CALCUL ANNUALISATION FORFAIT'!$H$4),VLOOKUP(L33,PARAMETRES!$AC$16:$AD$22,2,FALSE),0),
IF(N33=9,IF(AND(M33&gt;='2-CALCUL ANNUALISATION FORFAIT'!$G$4,M33&lt;='2-CALCUL ANNUALISATION FORFAIT'!$H$4),VLOOKUP(L33,PARAMETRES!$AG$16:$AH$22,2,FALSE),0),
IF(N33=10,IF(AND(M33&gt;='2-CALCUL ANNUALISATION FORFAIT'!$G$4,M33&lt;='2-CALCUL ANNUALISATION FORFAIT'!$H$4),VLOOKUP(L33,PARAMETRES!$AK$16:$AL$22,2,FALSE),0))))))))))))</f>
        <v>J</v>
      </c>
      <c r="P33" s="195">
        <f>IF(AND(M33&gt;='2-CALCUL ANNUALISATION FORFAIT'!$G$4,M33&lt;='2-CALCUL ANNUALISATION FORFAIT'!$H$4),VLOOKUP(O33,'2-CALCUL ANNUALISATION FORFAIT'!$E$24:$K$37,7,FALSE),"NP")</f>
        <v>0.37500000000000006</v>
      </c>
      <c r="Q33" s="182" t="str">
        <f t="shared" si="3"/>
        <v>dimanche</v>
      </c>
      <c r="R33" s="47">
        <f t="shared" si="15"/>
        <v>45760</v>
      </c>
      <c r="S33" s="232" cm="1">
        <f t="array" ref="S33">IFERROR(IF(OR(R33&lt;'2-CALCUL ANNUALISATION FORFAIT'!$G$4,R33&gt;'2-CALCUL ANNUALISATION FORFAIT'!$H$4),"NP",IF(R33=$AA$7,$Z$7,IF(Q33="lundi",IF(INDEX('2-CALCUL ANNUALISATION FORFAIT'!$K$43:$K$52,MOD(S32,COUNTIF('2-CALCUL ANNUALISATION FORFAIT'!$K$43:$K$52,"&gt;0"))+1)&gt;0,MOD(S32,COUNTIF('2-CALCUL ANNUALISATION FORFAIT'!$K$43:$K$52,"&gt;0"))+1,1),S32))),$Z$7)</f>
        <v>1</v>
      </c>
      <c r="T33" s="233" t="str">
        <f>IF(S33="NP","NP",
IF(S33=1,IF(AND(R33&gt;='2-CALCUL ANNUALISATION FORFAIT'!$G$4,R33&lt;='2-CALCUL ANNUALISATION FORFAIT'!$H$4),VLOOKUP(Q33,PARAMETRES!$A$16:$B$22,2,FALSE),0),
IF(S33=2,IF(AND(R33&gt;='2-CALCUL ANNUALISATION FORFAIT'!$G$4,R33&lt;='2-CALCUL ANNUALISATION FORFAIT'!$H$4),VLOOKUP(Q33,PARAMETRES!$E$16:$F$22,2,FALSE),0),
IF(S33=3,IF(AND(R33&gt;='2-CALCUL ANNUALISATION FORFAIT'!$G$4,R33&lt;='2-CALCUL ANNUALISATION FORFAIT'!$H$4),VLOOKUP(Q33,PARAMETRES!$I$16:$J$22,2,FALSE),0),
IF(S33=4,IF(AND(R33&gt;='2-CALCUL ANNUALISATION FORFAIT'!$G$4,R33&lt;='2-CALCUL ANNUALISATION FORFAIT'!$H$4),VLOOKUP(Q33,PARAMETRES!$M$16:$N$22,2,FALSE),0),
IF(S33=5,IF(AND(R33&gt;='2-CALCUL ANNUALISATION FORFAIT'!$G$4,R33&lt;='2-CALCUL ANNUALISATION FORFAIT'!$H$4),VLOOKUP(Q33,PARAMETRES!$Q$16:$R$22,2,FALSE),0),
IF(S33=6,IF(AND(R33&gt;='2-CALCUL ANNUALISATION FORFAIT'!$G$4,R33&lt;='2-CALCUL ANNUALISATION FORFAIT'!$H$4),VLOOKUP(Q33,PARAMETRES!$U$16:$V$22,2,FALSE),0),
IF(S33=7,IF(AND(R33&gt;='2-CALCUL ANNUALISATION FORFAIT'!$G$4,R33&lt;='2-CALCUL ANNUALISATION FORFAIT'!$H$4),VLOOKUP(Q33,PARAMETRES!$Y$16:$Z$22,2,FALSE),0),
IF(S33=8,IF(AND(R33&gt;='2-CALCUL ANNUALISATION FORFAIT'!$G$4,R33&lt;='2-CALCUL ANNUALISATION FORFAIT'!$H$4),VLOOKUP(Q33,PARAMETRES!$AC$16:$AD$22,2,FALSE),0),
IF(S33=9,IF(AND(R33&gt;='2-CALCUL ANNUALISATION FORFAIT'!$G$4,R33&lt;='2-CALCUL ANNUALISATION FORFAIT'!$H$4),VLOOKUP(Q33,PARAMETRES!$AG$16:$AH$22,2,FALSE),0),
IF(S33=10,IF(AND(R33&gt;='2-CALCUL ANNUALISATION FORFAIT'!$G$4,R33&lt;='2-CALCUL ANNUALISATION FORFAIT'!$H$4),VLOOKUP(Q33,PARAMETRES!$AK$16:$AL$22,2,FALSE),0))))))))))))</f>
        <v>RH</v>
      </c>
      <c r="U33" s="195">
        <f>IF(AND(R33&gt;='2-CALCUL ANNUALISATION FORFAIT'!$G$4,R33&lt;='2-CALCUL ANNUALISATION FORFAIT'!$H$4),VLOOKUP(T33,'2-CALCUL ANNUALISATION FORFAIT'!$E$24:$K$37,7,FALSE),"NP")</f>
        <v>0</v>
      </c>
      <c r="V33" s="199" t="str">
        <f t="shared" si="4"/>
        <v>mardi</v>
      </c>
      <c r="W33" s="181">
        <f t="shared" si="16"/>
        <v>45790</v>
      </c>
      <c r="X33" s="232" cm="1">
        <f t="array" ref="X33">IFERROR(IF(OR(W33&lt;'2-CALCUL ANNUALISATION FORFAIT'!$G$4,W33&gt;'2-CALCUL ANNUALISATION FORFAIT'!$H$4),"NP",IF(W33=$AA$7,$Z$7,IF(V33="lundi",IF(INDEX('2-CALCUL ANNUALISATION FORFAIT'!$K$43:$K$52,MOD(X32,COUNTIF('2-CALCUL ANNUALISATION FORFAIT'!$K$43:$K$52,"&gt;0"))+1)&gt;0,MOD(X32,COUNTIF('2-CALCUL ANNUALISATION FORFAIT'!$K$43:$K$52,"&gt;0"))+1,1),X32))),$Z$7)</f>
        <v>2</v>
      </c>
      <c r="Y33" s="233" t="str">
        <f>IF(X33="NP","NP",
IF(X33=1,IF(AND(W33&gt;='2-CALCUL ANNUALISATION FORFAIT'!$G$4,W33&lt;='2-CALCUL ANNUALISATION FORFAIT'!$H$4),VLOOKUP(V33,PARAMETRES!$A$16:$B$22,2,FALSE),0),
IF(X33=2,IF(AND(W33&gt;='2-CALCUL ANNUALISATION FORFAIT'!$G$4,W33&lt;='2-CALCUL ANNUALISATION FORFAIT'!$H$4),VLOOKUP(V33,PARAMETRES!$E$16:$F$22,2,FALSE),0),
IF(X33=3,IF(AND(W33&gt;='2-CALCUL ANNUALISATION FORFAIT'!$G$4,W33&lt;='2-CALCUL ANNUALISATION FORFAIT'!$H$4),VLOOKUP(V33,PARAMETRES!$I$16:$J$22,2,FALSE),0),
IF(X33=4,IF(AND(W33&gt;='2-CALCUL ANNUALISATION FORFAIT'!$G$4,W33&lt;='2-CALCUL ANNUALISATION FORFAIT'!$H$4),VLOOKUP(V33,PARAMETRES!$M$16:$N$22,2,FALSE),0),
IF(X33=5,IF(AND(W33&gt;='2-CALCUL ANNUALISATION FORFAIT'!$G$4,W33&lt;='2-CALCUL ANNUALISATION FORFAIT'!$H$4),VLOOKUP(V33,PARAMETRES!$Q$16:$R$22,2,FALSE),0),
IF(X33=6,IF(AND(W33&gt;='2-CALCUL ANNUALISATION FORFAIT'!$G$4,W33&lt;='2-CALCUL ANNUALISATION FORFAIT'!$H$4),VLOOKUP(V33,PARAMETRES!$U$16:$V$22,2,FALSE),0),
IF(X33=7,IF(AND(W33&gt;='2-CALCUL ANNUALISATION FORFAIT'!$G$4,W33&lt;='2-CALCUL ANNUALISATION FORFAIT'!$H$4),VLOOKUP(V33,PARAMETRES!$Y$16:$Z$22,2,FALSE),0),
IF(X33=8,IF(AND(W33&gt;='2-CALCUL ANNUALISATION FORFAIT'!$G$4,W33&lt;='2-CALCUL ANNUALISATION FORFAIT'!$H$4),VLOOKUP(V33,PARAMETRES!$AC$16:$AD$22,2,FALSE),0),
IF(X33=9,IF(AND(W33&gt;='2-CALCUL ANNUALISATION FORFAIT'!$G$4,W33&lt;='2-CALCUL ANNUALISATION FORFAIT'!$H$4),VLOOKUP(V33,PARAMETRES!$AG$16:$AH$22,2,FALSE),0),
IF(X33=10,IF(AND(W33&gt;='2-CALCUL ANNUALISATION FORFAIT'!$G$4,W33&lt;='2-CALCUL ANNUALISATION FORFAIT'!$H$4),VLOOKUP(V33,PARAMETRES!$AK$16:$AL$22,2,FALSE),0))))))))))))</f>
        <v>J2</v>
      </c>
      <c r="Z33" s="195">
        <f>IF(AND(W33&gt;='2-CALCUL ANNUALISATION FORFAIT'!$G$4,W33&lt;='2-CALCUL ANNUALISATION FORFAIT'!$H$4),VLOOKUP(Y33,'2-CALCUL ANNUALISATION FORFAIT'!$E$24:$K$37,7,FALSE),"NP")</f>
        <v>0.20833333333333331</v>
      </c>
      <c r="AA33" s="199" t="str">
        <f t="shared" si="5"/>
        <v>vendredi</v>
      </c>
      <c r="AB33" s="47">
        <f t="shared" si="17"/>
        <v>45821</v>
      </c>
      <c r="AC33" s="232" cm="1">
        <f t="array" ref="AC33">IFERROR(IF(OR(AB33&lt;'2-CALCUL ANNUALISATION FORFAIT'!$G$4,AB33&gt;'2-CALCUL ANNUALISATION FORFAIT'!$H$4),"NP",IF(AB33=$AA$7,$Z$7,IF(AA33="lundi",IF(INDEX('2-CALCUL ANNUALISATION FORFAIT'!$K$43:$K$52,MOD(AC32,COUNTIF('2-CALCUL ANNUALISATION FORFAIT'!$K$43:$K$52,"&gt;0"))+1)&gt;0,MOD(AC32,COUNTIF('2-CALCUL ANNUALISATION FORFAIT'!$K$43:$K$52,"&gt;0"))+1,1),AC32))),$Z$7)</f>
        <v>2</v>
      </c>
      <c r="AD33" s="233" t="str">
        <f>IF(AC33="NP","NP",
IF(AC33=1,IF(AND(AB33&gt;='2-CALCUL ANNUALISATION FORFAIT'!$G$4,AB33&lt;='2-CALCUL ANNUALISATION FORFAIT'!$H$4),VLOOKUP(AA33,PARAMETRES!$A$16:$B$22,2,FALSE),0),
IF(AC33=2,IF(AND(AB33&gt;='2-CALCUL ANNUALISATION FORFAIT'!$G$4,AB33&lt;='2-CALCUL ANNUALISATION FORFAIT'!$H$4),VLOOKUP(AA33,PARAMETRES!$E$16:$F$22,2,FALSE),0),
IF(AC33=3,IF(AND(AB33&gt;='2-CALCUL ANNUALISATION FORFAIT'!$G$4,AB33&lt;='2-CALCUL ANNUALISATION FORFAIT'!$H$4),VLOOKUP(AA33,PARAMETRES!$I$16:$J$22,2,FALSE),0),
IF(AC33=4,IF(AND(AB33&gt;='2-CALCUL ANNUALISATION FORFAIT'!$G$4,AB33&lt;='2-CALCUL ANNUALISATION FORFAIT'!$H$4),VLOOKUP(AA33,PARAMETRES!$M$16:$N$22,2,FALSE),0),
IF(AC33=5,IF(AND(AB33&gt;='2-CALCUL ANNUALISATION FORFAIT'!$G$4,AB33&lt;='2-CALCUL ANNUALISATION FORFAIT'!$H$4),VLOOKUP(AA33,PARAMETRES!$Q$16:$R$22,2,FALSE),0),
IF(AC33=6,IF(AND(AB33&gt;='2-CALCUL ANNUALISATION FORFAIT'!$G$4,AB33&lt;='2-CALCUL ANNUALISATION FORFAIT'!$H$4),VLOOKUP(AA33,PARAMETRES!$U$16:$V$22,2,FALSE),0),
IF(AC33=7,IF(AND(AB33&gt;='2-CALCUL ANNUALISATION FORFAIT'!$G$4,AB33&lt;='2-CALCUL ANNUALISATION FORFAIT'!$H$4),VLOOKUP(AA33,PARAMETRES!$Y$16:$Z$22,2,FALSE),0),
IF(AC33=8,IF(AND(AB33&gt;='2-CALCUL ANNUALISATION FORFAIT'!$G$4,AB33&lt;='2-CALCUL ANNUALISATION FORFAIT'!$H$4),VLOOKUP(AA33,PARAMETRES!$AC$16:$AD$22,2,FALSE),0),
IF(AC33=9,IF(AND(AB33&gt;='2-CALCUL ANNUALISATION FORFAIT'!$G$4,AB33&lt;='2-CALCUL ANNUALISATION FORFAIT'!$H$4),VLOOKUP(AA33,PARAMETRES!$AG$16:$AH$22,2,FALSE),0),
IF(AC33=10,IF(AND(AB33&gt;='2-CALCUL ANNUALISATION FORFAIT'!$G$4,AB33&lt;='2-CALCUL ANNUALISATION FORFAIT'!$H$4),VLOOKUP(AA33,PARAMETRES!$AK$16:$AL$22,2,FALSE),0))))))))))))</f>
        <v>J2</v>
      </c>
      <c r="AE33" s="195">
        <f>IF(AND(AB33&gt;='2-CALCUL ANNUALISATION FORFAIT'!$G$4,AB33&lt;='2-CALCUL ANNUALISATION FORFAIT'!$H$4),VLOOKUP(AD33,'2-CALCUL ANNUALISATION FORFAIT'!$E$24:$K$37,7,FALSE),"NP")</f>
        <v>0.20833333333333331</v>
      </c>
      <c r="AF33" s="201" t="str">
        <f t="shared" si="6"/>
        <v>dimanche</v>
      </c>
      <c r="AG33" s="47">
        <f t="shared" si="18"/>
        <v>45851</v>
      </c>
      <c r="AH33" s="232" cm="1">
        <f t="array" ref="AH33">IFERROR(IF(OR(AG33&lt;'2-CALCUL ANNUALISATION FORFAIT'!$G$4,AG33&gt;'2-CALCUL ANNUALISATION FORFAIT'!$H$4),"NP",IF(AG33=$AA$7,$Z$7,IF(AF33="lundi",IF(INDEX('2-CALCUL ANNUALISATION FORFAIT'!$K$43:$K$52,MOD(AH32,COUNTIF('2-CALCUL ANNUALISATION FORFAIT'!$K$43:$K$52,"&gt;0"))+1)&gt;0,MOD(AH32,COUNTIF('2-CALCUL ANNUALISATION FORFAIT'!$K$43:$K$52,"&gt;0"))+1,1),AH32))),$Z$7)</f>
        <v>2</v>
      </c>
      <c r="AI33" s="233" t="str">
        <f>IF(AH33="NP","NP",
IF(AH33=1,IF(AND(AG33&gt;='2-CALCUL ANNUALISATION FORFAIT'!$G$4,AG33&lt;='2-CALCUL ANNUALISATION FORFAIT'!$H$4),VLOOKUP(AF33,PARAMETRES!$A$16:$B$22,2,FALSE),0),
IF(AH33=2,IF(AND(AG33&gt;='2-CALCUL ANNUALISATION FORFAIT'!$G$4,AG33&lt;='2-CALCUL ANNUALISATION FORFAIT'!$H$4),VLOOKUP(AF33,PARAMETRES!$E$16:$F$22,2,FALSE),0),
IF(AH33=3,IF(AND(AG33&gt;='2-CALCUL ANNUALISATION FORFAIT'!$G$4,AG33&lt;='2-CALCUL ANNUALISATION FORFAIT'!$H$4),VLOOKUP(AF33,PARAMETRES!$I$16:$J$22,2,FALSE),0),
IF(AH33=4,IF(AND(AG33&gt;='2-CALCUL ANNUALISATION FORFAIT'!$G$4,AG33&lt;='2-CALCUL ANNUALISATION FORFAIT'!$H$4),VLOOKUP(AF33,PARAMETRES!$M$16:$N$22,2,FALSE),0),
IF(AH33=5,IF(AND(AG33&gt;='2-CALCUL ANNUALISATION FORFAIT'!$G$4,AG33&lt;='2-CALCUL ANNUALISATION FORFAIT'!$H$4),VLOOKUP(AF33,PARAMETRES!$Q$16:$R$22,2,FALSE),0),
IF(AH33=6,IF(AND(AG33&gt;='2-CALCUL ANNUALISATION FORFAIT'!$G$4,AG33&lt;='2-CALCUL ANNUALISATION FORFAIT'!$H$4),VLOOKUP(AF33,PARAMETRES!$U$16:$V$22,2,FALSE),0),
IF(AH33=7,IF(AND(AG33&gt;='2-CALCUL ANNUALISATION FORFAIT'!$G$4,AG33&lt;='2-CALCUL ANNUALISATION FORFAIT'!$H$4),VLOOKUP(AF33,PARAMETRES!$Y$16:$Z$22,2,FALSE),0),
IF(AH33=8,IF(AND(AG33&gt;='2-CALCUL ANNUALISATION FORFAIT'!$G$4,AG33&lt;='2-CALCUL ANNUALISATION FORFAIT'!$H$4),VLOOKUP(AF33,PARAMETRES!$AC$16:$AD$22,2,FALSE),0),
IF(AH33=9,IF(AND(AG33&gt;='2-CALCUL ANNUALISATION FORFAIT'!$G$4,AG33&lt;='2-CALCUL ANNUALISATION FORFAIT'!$H$4),VLOOKUP(AF33,PARAMETRES!$AG$16:$AH$22,2,FALSE),0),
IF(AH33=10,IF(AND(AG33&gt;='2-CALCUL ANNUALISATION FORFAIT'!$G$4,AG33&lt;='2-CALCUL ANNUALISATION FORFAIT'!$H$4),VLOOKUP(AF33,PARAMETRES!$AK$16:$AL$22,2,FALSE),0))))))))))))</f>
        <v>RH</v>
      </c>
      <c r="AJ33" s="195">
        <f>IF(AND(AG33&gt;='2-CALCUL ANNUALISATION FORFAIT'!$G$4,AG33&lt;='2-CALCUL ANNUALISATION FORFAIT'!$H$4),VLOOKUP(AI33,'2-CALCUL ANNUALISATION FORFAIT'!$E$24:$K$37,7,FALSE),"NP")</f>
        <v>0</v>
      </c>
      <c r="AK33" s="182" t="str">
        <f t="shared" si="7"/>
        <v>mercredi</v>
      </c>
      <c r="AL33" s="47">
        <f t="shared" si="19"/>
        <v>45882</v>
      </c>
      <c r="AM33" s="232" cm="1">
        <f t="array" ref="AM33">IFERROR(IF(OR(AL33&lt;'2-CALCUL ANNUALISATION FORFAIT'!$G$4,AL33&gt;'2-CALCUL ANNUALISATION FORFAIT'!$H$4),"NP",IF(AL33=$AA$7,$Z$7,IF(AK33="lundi",IF(INDEX('2-CALCUL ANNUALISATION FORFAIT'!$K$43:$K$52,MOD(AM32,COUNTIF('2-CALCUL ANNUALISATION FORFAIT'!$K$43:$K$52,"&gt;0"))+1)&gt;0,MOD(AM32,COUNTIF('2-CALCUL ANNUALISATION FORFAIT'!$K$43:$K$52,"&gt;0"))+1,1),AM32))),$Z$7)</f>
        <v>1</v>
      </c>
      <c r="AN33" s="233" t="str">
        <f>IF(AM33="NP","NP",
IF(AM33=1,IF(AND(AL33&gt;='2-CALCUL ANNUALISATION FORFAIT'!$G$4,AL33&lt;='2-CALCUL ANNUALISATION FORFAIT'!$H$4),VLOOKUP(AK33,PARAMETRES!$A$16:$B$22,2,FALSE),0),
IF(AM33=2,IF(AND(AL33&gt;='2-CALCUL ANNUALISATION FORFAIT'!$G$4,AL33&lt;='2-CALCUL ANNUALISATION FORFAIT'!$H$4),VLOOKUP(AK33,PARAMETRES!$E$16:$F$22,2,FALSE),0),
IF(AM33=3,IF(AND(AL33&gt;='2-CALCUL ANNUALISATION FORFAIT'!$G$4,AL33&lt;='2-CALCUL ANNUALISATION FORFAIT'!$H$4),VLOOKUP(AK33,PARAMETRES!$I$16:$J$22,2,FALSE),0),
IF(AM33=4,IF(AND(AL33&gt;='2-CALCUL ANNUALISATION FORFAIT'!$G$4,AL33&lt;='2-CALCUL ANNUALISATION FORFAIT'!$H$4),VLOOKUP(AK33,PARAMETRES!$M$16:$N$22,2,FALSE),0),
IF(AM33=5,IF(AND(AL33&gt;='2-CALCUL ANNUALISATION FORFAIT'!$G$4,AL33&lt;='2-CALCUL ANNUALISATION FORFAIT'!$H$4),VLOOKUP(AK33,PARAMETRES!$Q$16:$R$22,2,FALSE),0),
IF(AM33=6,IF(AND(AL33&gt;='2-CALCUL ANNUALISATION FORFAIT'!$G$4,AL33&lt;='2-CALCUL ANNUALISATION FORFAIT'!$H$4),VLOOKUP(AK33,PARAMETRES!$U$16:$V$22,2,FALSE),0),
IF(AM33=7,IF(AND(AL33&gt;='2-CALCUL ANNUALISATION FORFAIT'!$G$4,AL33&lt;='2-CALCUL ANNUALISATION FORFAIT'!$H$4),VLOOKUP(AK33,PARAMETRES!$Y$16:$Z$22,2,FALSE),0),
IF(AM33=8,IF(AND(AL33&gt;='2-CALCUL ANNUALISATION FORFAIT'!$G$4,AL33&lt;='2-CALCUL ANNUALISATION FORFAIT'!$H$4),VLOOKUP(AK33,PARAMETRES!$AC$16:$AD$22,2,FALSE),0),
IF(AM33=9,IF(AND(AL33&gt;='2-CALCUL ANNUALISATION FORFAIT'!$G$4,AL33&lt;='2-CALCUL ANNUALISATION FORFAIT'!$H$4),VLOOKUP(AK33,PARAMETRES!$AG$16:$AH$22,2,FALSE),0),
IF(AM33=10,IF(AND(AL33&gt;='2-CALCUL ANNUALISATION FORFAIT'!$G$4,AL33&lt;='2-CALCUL ANNUALISATION FORFAIT'!$H$4),VLOOKUP(AK33,PARAMETRES!$AK$16:$AL$22,2,FALSE),0))))))))))))</f>
        <v>J</v>
      </c>
      <c r="AO33" s="195">
        <f>IF(AND(AL33&gt;='2-CALCUL ANNUALISATION FORFAIT'!$G$4,AL33&lt;='2-CALCUL ANNUALISATION FORFAIT'!$H$4),VLOOKUP(AN33,'2-CALCUL ANNUALISATION FORFAIT'!$E$24:$K$37,7,FALSE),"NP")</f>
        <v>0.37500000000000006</v>
      </c>
      <c r="AP33" s="182" t="str">
        <f t="shared" si="8"/>
        <v>samedi</v>
      </c>
      <c r="AQ33" s="47">
        <f t="shared" si="20"/>
        <v>45913</v>
      </c>
      <c r="AR33" s="232" cm="1">
        <f t="array" ref="AR33">IFERROR(IF(OR(AQ33&lt;'2-CALCUL ANNUALISATION FORFAIT'!$G$4,AQ33&gt;'2-CALCUL ANNUALISATION FORFAIT'!$H$4),"NP",IF(AQ33=$AA$7,$Z$7,IF(AP33="lundi",IF(INDEX('2-CALCUL ANNUALISATION FORFAIT'!$K$43:$K$52,MOD(AR32,COUNTIF('2-CALCUL ANNUALISATION FORFAIT'!$K$43:$K$52,"&gt;0"))+1)&gt;0,MOD(AR32,COUNTIF('2-CALCUL ANNUALISATION FORFAIT'!$K$43:$K$52,"&gt;0"))+1,1),AR32))),$Z$7)</f>
        <v>1</v>
      </c>
      <c r="AS33" s="233" t="str">
        <f>IF(AR33="NP","NP",
IF(AR33=1,IF(AND(AQ33&gt;='2-CALCUL ANNUALISATION FORFAIT'!$G$4,AQ33&lt;='2-CALCUL ANNUALISATION FORFAIT'!$H$4),VLOOKUP(AP33,PARAMETRES!$A$16:$B$22,2,FALSE),0),
IF(AR33=2,IF(AND(AQ33&gt;='2-CALCUL ANNUALISATION FORFAIT'!$G$4,AQ33&lt;='2-CALCUL ANNUALISATION FORFAIT'!$H$4),VLOOKUP(AP33,PARAMETRES!$E$16:$F$22,2,FALSE),0),
IF(AR33=3,IF(AND(AQ33&gt;='2-CALCUL ANNUALISATION FORFAIT'!$G$4,AQ33&lt;='2-CALCUL ANNUALISATION FORFAIT'!$H$4),VLOOKUP(AP33,PARAMETRES!$I$16:$J$22,2,FALSE),0),
IF(AR33=4,IF(AND(AQ33&gt;='2-CALCUL ANNUALISATION FORFAIT'!$G$4,AQ33&lt;='2-CALCUL ANNUALISATION FORFAIT'!$H$4),VLOOKUP(AP33,PARAMETRES!$M$16:$N$22,2,FALSE),0),
IF(AR33=5,IF(AND(AQ33&gt;='2-CALCUL ANNUALISATION FORFAIT'!$G$4,AQ33&lt;='2-CALCUL ANNUALISATION FORFAIT'!$H$4),VLOOKUP(AP33,PARAMETRES!$Q$16:$R$22,2,FALSE),0),
IF(AR33=6,IF(AND(AQ33&gt;='2-CALCUL ANNUALISATION FORFAIT'!$G$4,AQ33&lt;='2-CALCUL ANNUALISATION FORFAIT'!$H$4),VLOOKUP(AP33,PARAMETRES!$U$16:$V$22,2,FALSE),0),
IF(AR33=7,IF(AND(AQ33&gt;='2-CALCUL ANNUALISATION FORFAIT'!$G$4,AQ33&lt;='2-CALCUL ANNUALISATION FORFAIT'!$H$4),VLOOKUP(AP33,PARAMETRES!$Y$16:$Z$22,2,FALSE),0),
IF(AR33=8,IF(AND(AQ33&gt;='2-CALCUL ANNUALISATION FORFAIT'!$G$4,AQ33&lt;='2-CALCUL ANNUALISATION FORFAIT'!$H$4),VLOOKUP(AP33,PARAMETRES!$AC$16:$AD$22,2,FALSE),0),
IF(AR33=9,IF(AND(AQ33&gt;='2-CALCUL ANNUALISATION FORFAIT'!$G$4,AQ33&lt;='2-CALCUL ANNUALISATION FORFAIT'!$H$4),VLOOKUP(AP33,PARAMETRES!$AG$16:$AH$22,2,FALSE),0),
IF(AR33=10,IF(AND(AQ33&gt;='2-CALCUL ANNUALISATION FORFAIT'!$G$4,AQ33&lt;='2-CALCUL ANNUALISATION FORFAIT'!$H$4),VLOOKUP(AP33,PARAMETRES!$AK$16:$AL$22,2,FALSE),0))))))))))))</f>
        <v>RH</v>
      </c>
      <c r="AT33" s="195">
        <f>IF(AND(AQ33&gt;='2-CALCUL ANNUALISATION FORFAIT'!$G$4,AQ33&lt;='2-CALCUL ANNUALISATION FORFAIT'!$H$4),VLOOKUP(AS33,'2-CALCUL ANNUALISATION FORFAIT'!$E$24:$K$37,7,FALSE),"NP")</f>
        <v>0</v>
      </c>
      <c r="AU33" s="182" t="str">
        <f t="shared" si="9"/>
        <v>lundi</v>
      </c>
      <c r="AV33" s="180">
        <f t="shared" si="21"/>
        <v>45943</v>
      </c>
      <c r="AW33" s="232" cm="1">
        <f t="array" ref="AW33">IFERROR(IF(OR(AV33&lt;'2-CALCUL ANNUALISATION FORFAIT'!$G$4,AV33&gt;'2-CALCUL ANNUALISATION FORFAIT'!$H$4),"NP",IF(AV33=$AA$7,$Z$7,IF(AU33="lundi",IF(INDEX('2-CALCUL ANNUALISATION FORFAIT'!$K$43:$K$52,MOD(AW32,COUNTIF('2-CALCUL ANNUALISATION FORFAIT'!$K$43:$K$52,"&gt;0"))+1)&gt;0,MOD(AW32,COUNTIF('2-CALCUL ANNUALISATION FORFAIT'!$K$43:$K$52,"&gt;0"))+1,1),AW32))),$Z$7)</f>
        <v>2</v>
      </c>
      <c r="AX33" s="233" t="str">
        <f>IF(AW33="NP","NP",
IF(AW33=1,IF(AND(AV33&gt;='2-CALCUL ANNUALISATION FORFAIT'!$G$4,AV33&lt;='2-CALCUL ANNUALISATION FORFAIT'!$H$4),VLOOKUP(AU33,PARAMETRES!$A$16:$B$22,2,FALSE),0),
IF(AW33=2,IF(AND(AV33&gt;='2-CALCUL ANNUALISATION FORFAIT'!$G$4,AV33&lt;='2-CALCUL ANNUALISATION FORFAIT'!$H$4),VLOOKUP(AU33,PARAMETRES!$E$16:$F$22,2,FALSE),0),
IF(AW33=3,IF(AND(AV33&gt;='2-CALCUL ANNUALISATION FORFAIT'!$G$4,AV33&lt;='2-CALCUL ANNUALISATION FORFAIT'!$H$4),VLOOKUP(AU33,PARAMETRES!$I$16:$J$22,2,FALSE),0),
IF(AW33=4,IF(AND(AV33&gt;='2-CALCUL ANNUALISATION FORFAIT'!$G$4,AV33&lt;='2-CALCUL ANNUALISATION FORFAIT'!$H$4),VLOOKUP(AU33,PARAMETRES!$M$16:$N$22,2,FALSE),0),
IF(AW33=5,IF(AND(AV33&gt;='2-CALCUL ANNUALISATION FORFAIT'!$G$4,AV33&lt;='2-CALCUL ANNUALISATION FORFAIT'!$H$4),VLOOKUP(AU33,PARAMETRES!$Q$16:$R$22,2,FALSE),0),
IF(AW33=6,IF(AND(AV33&gt;='2-CALCUL ANNUALISATION FORFAIT'!$G$4,AV33&lt;='2-CALCUL ANNUALISATION FORFAIT'!$H$4),VLOOKUP(AU33,PARAMETRES!$U$16:$V$22,2,FALSE),0),
IF(AW33=7,IF(AND(AV33&gt;='2-CALCUL ANNUALISATION FORFAIT'!$G$4,AV33&lt;='2-CALCUL ANNUALISATION FORFAIT'!$H$4),VLOOKUP(AU33,PARAMETRES!$Y$16:$Z$22,2,FALSE),0),
IF(AW33=8,IF(AND(AV33&gt;='2-CALCUL ANNUALISATION FORFAIT'!$G$4,AV33&lt;='2-CALCUL ANNUALISATION FORFAIT'!$H$4),VLOOKUP(AU33,PARAMETRES!$AC$16:$AD$22,2,FALSE),0),
IF(AW33=9,IF(AND(AV33&gt;='2-CALCUL ANNUALISATION FORFAIT'!$G$4,AV33&lt;='2-CALCUL ANNUALISATION FORFAIT'!$H$4),VLOOKUP(AU33,PARAMETRES!$AG$16:$AH$22,2,FALSE),0),
IF(AW33=10,IF(AND(AV33&gt;='2-CALCUL ANNUALISATION FORFAIT'!$G$4,AV33&lt;='2-CALCUL ANNUALISATION FORFAIT'!$H$4),VLOOKUP(AU33,PARAMETRES!$AK$16:$AL$22,2,FALSE),0))))))))))))</f>
        <v>J2</v>
      </c>
      <c r="AY33" s="195">
        <f>IF(AND(AV33&gt;='2-CALCUL ANNUALISATION FORFAIT'!$G$4,AV33&lt;='2-CALCUL ANNUALISATION FORFAIT'!$H$4),VLOOKUP(AX33,'2-CALCUL ANNUALISATION FORFAIT'!$E$24:$K$37,7,FALSE),"NP")</f>
        <v>0.20833333333333331</v>
      </c>
      <c r="AZ33" s="182" t="str">
        <f t="shared" si="10"/>
        <v>jeudi</v>
      </c>
      <c r="BA33" s="47">
        <f t="shared" si="22"/>
        <v>45974</v>
      </c>
      <c r="BB33" s="232" cm="1">
        <f t="array" ref="BB33">IFERROR(IF(OR(BA33&lt;'2-CALCUL ANNUALISATION FORFAIT'!$G$4,BA33&gt;'2-CALCUL ANNUALISATION FORFAIT'!$H$4),"NP",IF(BA33=$AA$7,$Z$7,IF(AZ33="lundi",IF(INDEX('2-CALCUL ANNUALISATION FORFAIT'!$K$43:$K$52,MOD(BB32,COUNTIF('2-CALCUL ANNUALISATION FORFAIT'!$K$43:$K$52,"&gt;0"))+1)&gt;0,MOD(BB32,COUNTIF('2-CALCUL ANNUALISATION FORFAIT'!$K$43:$K$52,"&gt;0"))+1,1),BB32))),$Z$7)</f>
        <v>2</v>
      </c>
      <c r="BC33" s="233" t="str">
        <f>IF(BB33="NP","NP",
IF(BB33=1,IF(AND(BA33&gt;='2-CALCUL ANNUALISATION FORFAIT'!$G$4,BA33&lt;='2-CALCUL ANNUALISATION FORFAIT'!$H$4),VLOOKUP(AZ33,PARAMETRES!$A$16:$B$22,2,FALSE),0),
IF(BB33=2,IF(AND(BA33&gt;='2-CALCUL ANNUALISATION FORFAIT'!$G$4,BA33&lt;='2-CALCUL ANNUALISATION FORFAIT'!$H$4),VLOOKUP(AZ33,PARAMETRES!$E$16:$F$22,2,FALSE),0),
IF(BB33=3,IF(AND(BA33&gt;='2-CALCUL ANNUALISATION FORFAIT'!$G$4,BA33&lt;='2-CALCUL ANNUALISATION FORFAIT'!$H$4),VLOOKUP(AZ33,PARAMETRES!$I$16:$J$22,2,FALSE),0),
IF(BB33=4,IF(AND(BA33&gt;='2-CALCUL ANNUALISATION FORFAIT'!$G$4,BA33&lt;='2-CALCUL ANNUALISATION FORFAIT'!$H$4),VLOOKUP(AZ33,PARAMETRES!$M$16:$N$22,2,FALSE),0),
IF(BB33=5,IF(AND(BA33&gt;='2-CALCUL ANNUALISATION FORFAIT'!$G$4,BA33&lt;='2-CALCUL ANNUALISATION FORFAIT'!$H$4),VLOOKUP(AZ33,PARAMETRES!$Q$16:$R$22,2,FALSE),0),
IF(BB33=6,IF(AND(BA33&gt;='2-CALCUL ANNUALISATION FORFAIT'!$G$4,BA33&lt;='2-CALCUL ANNUALISATION FORFAIT'!$H$4),VLOOKUP(AZ33,PARAMETRES!$U$16:$V$22,2,FALSE),0),
IF(BB33=7,IF(AND(BA33&gt;='2-CALCUL ANNUALISATION FORFAIT'!$G$4,BA33&lt;='2-CALCUL ANNUALISATION FORFAIT'!$H$4),VLOOKUP(AZ33,PARAMETRES!$Y$16:$Z$22,2,FALSE),0),
IF(BB33=8,IF(AND(BA33&gt;='2-CALCUL ANNUALISATION FORFAIT'!$G$4,BA33&lt;='2-CALCUL ANNUALISATION FORFAIT'!$H$4),VLOOKUP(AZ33,PARAMETRES!$AC$16:$AD$22,2,FALSE),0),
IF(BB33=9,IF(AND(BA33&gt;='2-CALCUL ANNUALISATION FORFAIT'!$G$4,BA33&lt;='2-CALCUL ANNUALISATION FORFAIT'!$H$4),VLOOKUP(AZ33,PARAMETRES!$AG$16:$AH$22,2,FALSE),0),
IF(BB33=10,IF(AND(BA33&gt;='2-CALCUL ANNUALISATION FORFAIT'!$G$4,BA33&lt;='2-CALCUL ANNUALISATION FORFAIT'!$H$4),VLOOKUP(AZ33,PARAMETRES!$AK$16:$AL$22,2,FALSE),0))))))))))))</f>
        <v>J2</v>
      </c>
      <c r="BD33" s="195">
        <f>IF(AND(BA33&gt;='2-CALCUL ANNUALISATION FORFAIT'!$G$4,BA33&lt;='2-CALCUL ANNUALISATION FORFAIT'!$H$4),VLOOKUP(BC33,'2-CALCUL ANNUALISATION FORFAIT'!$E$24:$K$37,7,FALSE),"NP")</f>
        <v>0.20833333333333331</v>
      </c>
      <c r="BE33" s="182" t="str">
        <f t="shared" si="11"/>
        <v>samedi</v>
      </c>
      <c r="BF33" s="47">
        <f t="shared" si="23"/>
        <v>46004</v>
      </c>
      <c r="BG33" s="232" cm="1">
        <f t="array" ref="BG33">IFERROR(IF(OR(BF33&lt;'2-CALCUL ANNUALISATION FORFAIT'!$G$4,BF33&gt;'2-CALCUL ANNUALISATION FORFAIT'!$H$4),"NP",IF(BF33=$AA$7,$Z$7,IF(BE33="lundi",IF(INDEX('2-CALCUL ANNUALISATION FORFAIT'!$K$43:$K$52,MOD(BG32,COUNTIF('2-CALCUL ANNUALISATION FORFAIT'!$K$43:$K$52,"&gt;0"))+1)&gt;0,MOD(BG32,COUNTIF('2-CALCUL ANNUALISATION FORFAIT'!$K$43:$K$52,"&gt;0"))+1,1),BG32))),$Z$7)</f>
        <v>2</v>
      </c>
      <c r="BH33" s="233" t="str">
        <f>IF(BG33="NP","NP",
IF(BG33=1,IF(AND(BF33&gt;='2-CALCUL ANNUALISATION FORFAIT'!$G$4,BF33&lt;='2-CALCUL ANNUALISATION FORFAIT'!$H$4),VLOOKUP(BE33,PARAMETRES!$A$16:$B$22,2,FALSE),0),
IF(BG33=2,IF(AND(BF33&gt;='2-CALCUL ANNUALISATION FORFAIT'!$G$4,BF33&lt;='2-CALCUL ANNUALISATION FORFAIT'!$H$4),VLOOKUP(BE33,PARAMETRES!$E$16:$F$22,2,FALSE),0),
IF(BG33=3,IF(AND(BF33&gt;='2-CALCUL ANNUALISATION FORFAIT'!$G$4,BF33&lt;='2-CALCUL ANNUALISATION FORFAIT'!$H$4),VLOOKUP(BE33,PARAMETRES!$I$16:$J$22,2,FALSE),0),
IF(BG33=4,IF(AND(BF33&gt;='2-CALCUL ANNUALISATION FORFAIT'!$G$4,BF33&lt;='2-CALCUL ANNUALISATION FORFAIT'!$H$4),VLOOKUP(BE33,PARAMETRES!$M$16:$N$22,2,FALSE),0),
IF(BG33=5,IF(AND(BF33&gt;='2-CALCUL ANNUALISATION FORFAIT'!$G$4,BF33&lt;='2-CALCUL ANNUALISATION FORFAIT'!$H$4),VLOOKUP(BE33,PARAMETRES!$Q$16:$R$22,2,FALSE),0),
IF(BG33=6,IF(AND(BF33&gt;='2-CALCUL ANNUALISATION FORFAIT'!$G$4,BF33&lt;='2-CALCUL ANNUALISATION FORFAIT'!$H$4),VLOOKUP(BE33,PARAMETRES!$U$16:$V$22,2,FALSE),0),
IF(BG33=7,IF(AND(BF33&gt;='2-CALCUL ANNUALISATION FORFAIT'!$G$4,BF33&lt;='2-CALCUL ANNUALISATION FORFAIT'!$H$4),VLOOKUP(BE33,PARAMETRES!$Y$16:$Z$22,2,FALSE),0),
IF(BG33=8,IF(AND(BF33&gt;='2-CALCUL ANNUALISATION FORFAIT'!$G$4,BF33&lt;='2-CALCUL ANNUALISATION FORFAIT'!$H$4),VLOOKUP(BE33,PARAMETRES!$AC$16:$AD$22,2,FALSE),0),
IF(BG33=9,IF(AND(BF33&gt;='2-CALCUL ANNUALISATION FORFAIT'!$G$4,BF33&lt;='2-CALCUL ANNUALISATION FORFAIT'!$H$4),VLOOKUP(BE33,PARAMETRES!$AG$16:$AH$22,2,FALSE),0),
IF(BG33=10,IF(AND(BF33&gt;='2-CALCUL ANNUALISATION FORFAIT'!$G$4,BF33&lt;='2-CALCUL ANNUALISATION FORFAIT'!$H$4),VLOOKUP(BE33,PARAMETRES!$AK$16:$AL$22,2,FALSE),0))))))))))))</f>
        <v>RH</v>
      </c>
      <c r="BI33" s="183">
        <f>IF(AND(BF33&gt;='2-CALCUL ANNUALISATION FORFAIT'!$G$4,BF33&lt;='2-CALCUL ANNUALISATION FORFAIT'!$H$4),VLOOKUP(BH33,'2-CALCUL ANNUALISATION FORFAIT'!$E$24:$K$37,7,FALSE),"NP")</f>
        <v>0</v>
      </c>
    </row>
    <row r="34" spans="2:61" ht="22.15" customHeight="1" x14ac:dyDescent="0.25">
      <c r="B34" s="182" t="str">
        <f t="shared" si="0"/>
        <v>mardi</v>
      </c>
      <c r="C34" s="47">
        <f t="shared" si="12"/>
        <v>45671</v>
      </c>
      <c r="D34" s="232" cm="1">
        <f t="array" ref="D34">IFERROR(IF(OR(C34&lt;'2-CALCUL ANNUALISATION FORFAIT'!$G$4,C34&gt;'2-CALCUL ANNUALISATION FORFAIT'!$H$4),"NP",IF(C34=$AA$7,$Z$7,IF(B34="lundi",IF(INDEX('2-CALCUL ANNUALISATION FORFAIT'!$K$43:$K$52,MOD(D33,COUNTIF('2-CALCUL ANNUALISATION FORFAIT'!$K$43:$K$52,"&gt;0"))+1)&gt;0,MOD(D33,COUNTIF('2-CALCUL ANNUALISATION FORFAIT'!$K$43:$K$52,"&gt;0"))+1,1),D33))),$Z$7)</f>
        <v>1</v>
      </c>
      <c r="E34" s="233" t="str">
        <f>IF(D34="NP","NP",
IF(D34=1,IF(AND(C34&gt;='2-CALCUL ANNUALISATION FORFAIT'!$G$4,C34&lt;='2-CALCUL ANNUALISATION FORFAIT'!$H$4),VLOOKUP(B34,PARAMETRES!$A$16:$B$22,2,FALSE),0),
IF(D34=2,IF(AND(C34&gt;='2-CALCUL ANNUALISATION FORFAIT'!$G$4,C34&lt;='2-CALCUL ANNUALISATION FORFAIT'!$H$4),VLOOKUP(B34,PARAMETRES!$E$16:$F$22,2,FALSE),0),
IF(D34=3,IF(AND(C34&gt;='2-CALCUL ANNUALISATION FORFAIT'!$G$4,C34&lt;='2-CALCUL ANNUALISATION FORFAIT'!$H$4),VLOOKUP(B34,PARAMETRES!$I$16:$J$22,2,FALSE),0),
IF(D34=4,IF(AND(C34&gt;='2-CALCUL ANNUALISATION FORFAIT'!$G$4,C34&lt;='2-CALCUL ANNUALISATION FORFAIT'!$H$4),VLOOKUP(B34,PARAMETRES!$M$16:$N$22,2,FALSE),0),
IF(D34=5,IF(AND(C34&gt;='2-CALCUL ANNUALISATION FORFAIT'!$G$4,C34&lt;='2-CALCUL ANNUALISATION FORFAIT'!$H$4),VLOOKUP(B34,PARAMETRES!$Q$16:$R$22,2,FALSE),0),
IF(D34=6,IF(AND(C34&gt;='2-CALCUL ANNUALISATION FORFAIT'!$G$4,C34&lt;='2-CALCUL ANNUALISATION FORFAIT'!$H$4),VLOOKUP(B34,PARAMETRES!$U$16:$V$22,2,FALSE),0),
IF(D34=7,IF(AND(C34&gt;='2-CALCUL ANNUALISATION FORFAIT'!$G$4,C34&lt;='2-CALCUL ANNUALISATION FORFAIT'!$H$4),VLOOKUP(B34,PARAMETRES!$Y$16:$Z$22,2,FALSE),0),
IF(D34=8,IF(AND(C34&gt;='2-CALCUL ANNUALISATION FORFAIT'!$G$4,C34&lt;='2-CALCUL ANNUALISATION FORFAIT'!$H$4),VLOOKUP(B34,PARAMETRES!$AC$16:$AD$22,2,FALSE),0),
IF(D34=9,IF(AND(C34&gt;='2-CALCUL ANNUALISATION FORFAIT'!$G$4,C34&lt;='2-CALCUL ANNUALISATION FORFAIT'!$H$4),VLOOKUP(B34,PARAMETRES!$AG$16:$AH$22,2,FALSE),0),
IF(D34=10,IF(AND(C34&gt;='2-CALCUL ANNUALISATION FORFAIT'!$G$4,C34&lt;='2-CALCUL ANNUALISATION FORFAIT'!$H$4),VLOOKUP(B34,PARAMETRES!$AK$16:$AL$22,2,FALSE),0))))))))))))</f>
        <v>J</v>
      </c>
      <c r="F34" s="183">
        <f>IF(AND(C34&gt;='2-CALCUL ANNUALISATION FORFAIT'!$G$4,C34&lt;='2-CALCUL ANNUALISATION FORFAIT'!$H$4),VLOOKUP(E34,'2-CALCUL ANNUALISATION FORFAIT'!$E$24:$K$37,7,FALSE),"NP")</f>
        <v>0.37500000000000006</v>
      </c>
      <c r="G34" s="188" t="str">
        <f t="shared" si="1"/>
        <v>vendredi</v>
      </c>
      <c r="H34" s="47">
        <f t="shared" si="13"/>
        <v>45702</v>
      </c>
      <c r="I34" s="232" cm="1">
        <f t="array" ref="I34">IFERROR(IF(OR(H34&lt;'2-CALCUL ANNUALISATION FORFAIT'!$G$4,H34&gt;'2-CALCUL ANNUALISATION FORFAIT'!$H$4),"NP",IF(H34=$AA$7,$Z$7,IF(G34="lundi",IF(INDEX('2-CALCUL ANNUALISATION FORFAIT'!$K$43:$K$52,MOD(I33,COUNTIF('2-CALCUL ANNUALISATION FORFAIT'!$K$43:$K$52,"&gt;0"))+1)&gt;0,MOD(I33,COUNTIF('2-CALCUL ANNUALISATION FORFAIT'!$K$43:$K$52,"&gt;0"))+1,1),I33))),$Z$7)</f>
        <v>1</v>
      </c>
      <c r="J34" s="233" t="str">
        <f>IF(I34="NP","NP",
IF(I34=1,IF(AND(H34&gt;='2-CALCUL ANNUALISATION FORFAIT'!$G$4,H34&lt;='2-CALCUL ANNUALISATION FORFAIT'!$H$4),VLOOKUP(G34,PARAMETRES!$A$16:$B$22,2,FALSE),0),
IF(I34=2,IF(AND(H34&gt;='2-CALCUL ANNUALISATION FORFAIT'!$G$4,H34&lt;='2-CALCUL ANNUALISATION FORFAIT'!$H$4),VLOOKUP(G34,PARAMETRES!$E$16:$F$22,2,FALSE),0),
IF(I34=3,IF(AND(H34&gt;='2-CALCUL ANNUALISATION FORFAIT'!$G$4,H34&lt;='2-CALCUL ANNUALISATION FORFAIT'!$H$4),VLOOKUP(G34,PARAMETRES!$I$16:$J$22,2,FALSE),0),
IF(I34=4,IF(AND(H34&gt;='2-CALCUL ANNUALISATION FORFAIT'!$G$4,H34&lt;='2-CALCUL ANNUALISATION FORFAIT'!$H$4),VLOOKUP(G34,PARAMETRES!$M$16:$N$22,2,FALSE),0),
IF(I34=5,IF(AND(H34&gt;='2-CALCUL ANNUALISATION FORFAIT'!$G$4,H34&lt;='2-CALCUL ANNUALISATION FORFAIT'!$H$4),VLOOKUP(G34,PARAMETRES!$Q$16:$R$22,2,FALSE),0),
IF(I34=6,IF(AND(H34&gt;='2-CALCUL ANNUALISATION FORFAIT'!$G$4,H34&lt;='2-CALCUL ANNUALISATION FORFAIT'!$H$4),VLOOKUP(G34,PARAMETRES!$U$16:$V$22,2,FALSE),0),
IF(I34=7,IF(AND(H34&gt;='2-CALCUL ANNUALISATION FORFAIT'!$G$4,H34&lt;='2-CALCUL ANNUALISATION FORFAIT'!$H$4),VLOOKUP(G34,PARAMETRES!$Y$16:$Z$22,2,FALSE),0),
IF(I34=8,IF(AND(H34&gt;='2-CALCUL ANNUALISATION FORFAIT'!$G$4,H34&lt;='2-CALCUL ANNUALISATION FORFAIT'!$H$4),VLOOKUP(G34,PARAMETRES!$AC$16:$AD$22,2,FALSE),0),
IF(I34=9,IF(AND(H34&gt;='2-CALCUL ANNUALISATION FORFAIT'!$G$4,H34&lt;='2-CALCUL ANNUALISATION FORFAIT'!$H$4),VLOOKUP(G34,PARAMETRES!$AG$16:$AH$22,2,FALSE),0),
IF(I34=10,IF(AND(H34&gt;='2-CALCUL ANNUALISATION FORFAIT'!$G$4,H34&lt;='2-CALCUL ANNUALISATION FORFAIT'!$H$4),VLOOKUP(G34,PARAMETRES!$AK$16:$AL$22,2,FALSE),0))))))))))))</f>
        <v>J</v>
      </c>
      <c r="K34" s="183">
        <f>IF(AND(H34&gt;='2-CALCUL ANNUALISATION FORFAIT'!$G$4,H34&lt;='2-CALCUL ANNUALISATION FORFAIT'!$H$4),VLOOKUP(J34,'2-CALCUL ANNUALISATION FORFAIT'!$E$24:$K$37,7,FALSE),"NP")</f>
        <v>0.37500000000000006</v>
      </c>
      <c r="L34" s="188" t="str">
        <f t="shared" si="2"/>
        <v>vendredi</v>
      </c>
      <c r="M34" s="47">
        <f t="shared" si="14"/>
        <v>45730</v>
      </c>
      <c r="N34" s="232" cm="1">
        <f t="array" ref="N34">IFERROR(IF(OR(M34&lt;'2-CALCUL ANNUALISATION FORFAIT'!$G$4,M34&gt;'2-CALCUL ANNUALISATION FORFAIT'!$H$4),"NP",IF(M34=$AA$7,$Z$7,IF(L34="lundi",IF(INDEX('2-CALCUL ANNUALISATION FORFAIT'!$K$43:$K$52,MOD(N33,COUNTIF('2-CALCUL ANNUALISATION FORFAIT'!$K$43:$K$52,"&gt;0"))+1)&gt;0,MOD(N33,COUNTIF('2-CALCUL ANNUALISATION FORFAIT'!$K$43:$K$52,"&gt;0"))+1,1),N33))),$Z$7)</f>
        <v>1</v>
      </c>
      <c r="O34" s="233" t="str">
        <f>IF(N34="NP","NP",
IF(N34=1,IF(AND(M34&gt;='2-CALCUL ANNUALISATION FORFAIT'!$G$4,M34&lt;='2-CALCUL ANNUALISATION FORFAIT'!$H$4),VLOOKUP(L34,PARAMETRES!$A$16:$B$22,2,FALSE),0),
IF(N34=2,IF(AND(M34&gt;='2-CALCUL ANNUALISATION FORFAIT'!$G$4,M34&lt;='2-CALCUL ANNUALISATION FORFAIT'!$H$4),VLOOKUP(L34,PARAMETRES!$E$16:$F$22,2,FALSE),0),
IF(N34=3,IF(AND(M34&gt;='2-CALCUL ANNUALISATION FORFAIT'!$G$4,M34&lt;='2-CALCUL ANNUALISATION FORFAIT'!$H$4),VLOOKUP(L34,PARAMETRES!$I$16:$J$22,2,FALSE),0),
IF(N34=4,IF(AND(M34&gt;='2-CALCUL ANNUALISATION FORFAIT'!$G$4,M34&lt;='2-CALCUL ANNUALISATION FORFAIT'!$H$4),VLOOKUP(L34,PARAMETRES!$M$16:$N$22,2,FALSE),0),
IF(N34=5,IF(AND(M34&gt;='2-CALCUL ANNUALISATION FORFAIT'!$G$4,M34&lt;='2-CALCUL ANNUALISATION FORFAIT'!$H$4),VLOOKUP(L34,PARAMETRES!$Q$16:$R$22,2,FALSE),0),
IF(N34=6,IF(AND(M34&gt;='2-CALCUL ANNUALISATION FORFAIT'!$G$4,M34&lt;='2-CALCUL ANNUALISATION FORFAIT'!$H$4),VLOOKUP(L34,PARAMETRES!$U$16:$V$22,2,FALSE),0),
IF(N34=7,IF(AND(M34&gt;='2-CALCUL ANNUALISATION FORFAIT'!$G$4,M34&lt;='2-CALCUL ANNUALISATION FORFAIT'!$H$4),VLOOKUP(L34,PARAMETRES!$Y$16:$Z$22,2,FALSE),0),
IF(N34=8,IF(AND(M34&gt;='2-CALCUL ANNUALISATION FORFAIT'!$G$4,M34&lt;='2-CALCUL ANNUALISATION FORFAIT'!$H$4),VLOOKUP(L34,PARAMETRES!$AC$16:$AD$22,2,FALSE),0),
IF(N34=9,IF(AND(M34&gt;='2-CALCUL ANNUALISATION FORFAIT'!$G$4,M34&lt;='2-CALCUL ANNUALISATION FORFAIT'!$H$4),VLOOKUP(L34,PARAMETRES!$AG$16:$AH$22,2,FALSE),0),
IF(N34=10,IF(AND(M34&gt;='2-CALCUL ANNUALISATION FORFAIT'!$G$4,M34&lt;='2-CALCUL ANNUALISATION FORFAIT'!$H$4),VLOOKUP(L34,PARAMETRES!$AK$16:$AL$22,2,FALSE),0))))))))))))</f>
        <v>J</v>
      </c>
      <c r="P34" s="195">
        <f>IF(AND(M34&gt;='2-CALCUL ANNUALISATION FORFAIT'!$G$4,M34&lt;='2-CALCUL ANNUALISATION FORFAIT'!$H$4),VLOOKUP(O34,'2-CALCUL ANNUALISATION FORFAIT'!$E$24:$K$37,7,FALSE),"NP")</f>
        <v>0.37500000000000006</v>
      </c>
      <c r="Q34" s="182" t="str">
        <f t="shared" si="3"/>
        <v>lundi</v>
      </c>
      <c r="R34" s="47">
        <f t="shared" si="15"/>
        <v>45761</v>
      </c>
      <c r="S34" s="232" cm="1">
        <f t="array" ref="S34">IFERROR(IF(OR(R34&lt;'2-CALCUL ANNUALISATION FORFAIT'!$G$4,R34&gt;'2-CALCUL ANNUALISATION FORFAIT'!$H$4),"NP",IF(R34=$AA$7,$Z$7,IF(Q34="lundi",IF(INDEX('2-CALCUL ANNUALISATION FORFAIT'!$K$43:$K$52,MOD(S33,COUNTIF('2-CALCUL ANNUALISATION FORFAIT'!$K$43:$K$52,"&gt;0"))+1)&gt;0,MOD(S33,COUNTIF('2-CALCUL ANNUALISATION FORFAIT'!$K$43:$K$52,"&gt;0"))+1,1),S33))),$Z$7)</f>
        <v>2</v>
      </c>
      <c r="T34" s="233" t="str">
        <f>IF(S34="NP","NP",
IF(S34=1,IF(AND(R34&gt;='2-CALCUL ANNUALISATION FORFAIT'!$G$4,R34&lt;='2-CALCUL ANNUALISATION FORFAIT'!$H$4),VLOOKUP(Q34,PARAMETRES!$A$16:$B$22,2,FALSE),0),
IF(S34=2,IF(AND(R34&gt;='2-CALCUL ANNUALISATION FORFAIT'!$G$4,R34&lt;='2-CALCUL ANNUALISATION FORFAIT'!$H$4),VLOOKUP(Q34,PARAMETRES!$E$16:$F$22,2,FALSE),0),
IF(S34=3,IF(AND(R34&gt;='2-CALCUL ANNUALISATION FORFAIT'!$G$4,R34&lt;='2-CALCUL ANNUALISATION FORFAIT'!$H$4),VLOOKUP(Q34,PARAMETRES!$I$16:$J$22,2,FALSE),0),
IF(S34=4,IF(AND(R34&gt;='2-CALCUL ANNUALISATION FORFAIT'!$G$4,R34&lt;='2-CALCUL ANNUALISATION FORFAIT'!$H$4),VLOOKUP(Q34,PARAMETRES!$M$16:$N$22,2,FALSE),0),
IF(S34=5,IF(AND(R34&gt;='2-CALCUL ANNUALISATION FORFAIT'!$G$4,R34&lt;='2-CALCUL ANNUALISATION FORFAIT'!$H$4),VLOOKUP(Q34,PARAMETRES!$Q$16:$R$22,2,FALSE),0),
IF(S34=6,IF(AND(R34&gt;='2-CALCUL ANNUALISATION FORFAIT'!$G$4,R34&lt;='2-CALCUL ANNUALISATION FORFAIT'!$H$4),VLOOKUP(Q34,PARAMETRES!$U$16:$V$22,2,FALSE),0),
IF(S34=7,IF(AND(R34&gt;='2-CALCUL ANNUALISATION FORFAIT'!$G$4,R34&lt;='2-CALCUL ANNUALISATION FORFAIT'!$H$4),VLOOKUP(Q34,PARAMETRES!$Y$16:$Z$22,2,FALSE),0),
IF(S34=8,IF(AND(R34&gt;='2-CALCUL ANNUALISATION FORFAIT'!$G$4,R34&lt;='2-CALCUL ANNUALISATION FORFAIT'!$H$4),VLOOKUP(Q34,PARAMETRES!$AC$16:$AD$22,2,FALSE),0),
IF(S34=9,IF(AND(R34&gt;='2-CALCUL ANNUALISATION FORFAIT'!$G$4,R34&lt;='2-CALCUL ANNUALISATION FORFAIT'!$H$4),VLOOKUP(Q34,PARAMETRES!$AG$16:$AH$22,2,FALSE),0),
IF(S34=10,IF(AND(R34&gt;='2-CALCUL ANNUALISATION FORFAIT'!$G$4,R34&lt;='2-CALCUL ANNUALISATION FORFAIT'!$H$4),VLOOKUP(Q34,PARAMETRES!$AK$16:$AL$22,2,FALSE),0))))))))))))</f>
        <v>J2</v>
      </c>
      <c r="U34" s="195">
        <f>IF(AND(R34&gt;='2-CALCUL ANNUALISATION FORFAIT'!$G$4,R34&lt;='2-CALCUL ANNUALISATION FORFAIT'!$H$4),VLOOKUP(T34,'2-CALCUL ANNUALISATION FORFAIT'!$E$24:$K$37,7,FALSE),"NP")</f>
        <v>0.20833333333333331</v>
      </c>
      <c r="V34" s="182" t="str">
        <f t="shared" si="4"/>
        <v>mercredi</v>
      </c>
      <c r="W34" s="181">
        <f t="shared" si="16"/>
        <v>45791</v>
      </c>
      <c r="X34" s="232" cm="1">
        <f t="array" ref="X34">IFERROR(IF(OR(W34&lt;'2-CALCUL ANNUALISATION FORFAIT'!$G$4,W34&gt;'2-CALCUL ANNUALISATION FORFAIT'!$H$4),"NP",IF(W34=$AA$7,$Z$7,IF(V34="lundi",IF(INDEX('2-CALCUL ANNUALISATION FORFAIT'!$K$43:$K$52,MOD(X33,COUNTIF('2-CALCUL ANNUALISATION FORFAIT'!$K$43:$K$52,"&gt;0"))+1)&gt;0,MOD(X33,COUNTIF('2-CALCUL ANNUALISATION FORFAIT'!$K$43:$K$52,"&gt;0"))+1,1),X33))),$Z$7)</f>
        <v>2</v>
      </c>
      <c r="Y34" s="233" t="str">
        <f>IF(X34="NP","NP",
IF(X34=1,IF(AND(W34&gt;='2-CALCUL ANNUALISATION FORFAIT'!$G$4,W34&lt;='2-CALCUL ANNUALISATION FORFAIT'!$H$4),VLOOKUP(V34,PARAMETRES!$A$16:$B$22,2,FALSE),0),
IF(X34=2,IF(AND(W34&gt;='2-CALCUL ANNUALISATION FORFAIT'!$G$4,W34&lt;='2-CALCUL ANNUALISATION FORFAIT'!$H$4),VLOOKUP(V34,PARAMETRES!$E$16:$F$22,2,FALSE),0),
IF(X34=3,IF(AND(W34&gt;='2-CALCUL ANNUALISATION FORFAIT'!$G$4,W34&lt;='2-CALCUL ANNUALISATION FORFAIT'!$H$4),VLOOKUP(V34,PARAMETRES!$I$16:$J$22,2,FALSE),0),
IF(X34=4,IF(AND(W34&gt;='2-CALCUL ANNUALISATION FORFAIT'!$G$4,W34&lt;='2-CALCUL ANNUALISATION FORFAIT'!$H$4),VLOOKUP(V34,PARAMETRES!$M$16:$N$22,2,FALSE),0),
IF(X34=5,IF(AND(W34&gt;='2-CALCUL ANNUALISATION FORFAIT'!$G$4,W34&lt;='2-CALCUL ANNUALISATION FORFAIT'!$H$4),VLOOKUP(V34,PARAMETRES!$Q$16:$R$22,2,FALSE),0),
IF(X34=6,IF(AND(W34&gt;='2-CALCUL ANNUALISATION FORFAIT'!$G$4,W34&lt;='2-CALCUL ANNUALISATION FORFAIT'!$H$4),VLOOKUP(V34,PARAMETRES!$U$16:$V$22,2,FALSE),0),
IF(X34=7,IF(AND(W34&gt;='2-CALCUL ANNUALISATION FORFAIT'!$G$4,W34&lt;='2-CALCUL ANNUALISATION FORFAIT'!$H$4),VLOOKUP(V34,PARAMETRES!$Y$16:$Z$22,2,FALSE),0),
IF(X34=8,IF(AND(W34&gt;='2-CALCUL ANNUALISATION FORFAIT'!$G$4,W34&lt;='2-CALCUL ANNUALISATION FORFAIT'!$H$4),VLOOKUP(V34,PARAMETRES!$AC$16:$AD$22,2,FALSE),0),
IF(X34=9,IF(AND(W34&gt;='2-CALCUL ANNUALISATION FORFAIT'!$G$4,W34&lt;='2-CALCUL ANNUALISATION FORFAIT'!$H$4),VLOOKUP(V34,PARAMETRES!$AG$16:$AH$22,2,FALSE),0),
IF(X34=10,IF(AND(W34&gt;='2-CALCUL ANNUALISATION FORFAIT'!$G$4,W34&lt;='2-CALCUL ANNUALISATION FORFAIT'!$H$4),VLOOKUP(V34,PARAMETRES!$AK$16:$AL$22,2,FALSE),0))))))))))))</f>
        <v>J2</v>
      </c>
      <c r="Z34" s="195">
        <f>IF(AND(W34&gt;='2-CALCUL ANNUALISATION FORFAIT'!$G$4,W34&lt;='2-CALCUL ANNUALISATION FORFAIT'!$H$4),VLOOKUP(Y34,'2-CALCUL ANNUALISATION FORFAIT'!$E$24:$K$37,7,FALSE),"NP")</f>
        <v>0.20833333333333331</v>
      </c>
      <c r="AA34" s="182" t="str">
        <f t="shared" si="5"/>
        <v>samedi</v>
      </c>
      <c r="AB34" s="47">
        <f t="shared" si="17"/>
        <v>45822</v>
      </c>
      <c r="AC34" s="232" cm="1">
        <f t="array" ref="AC34">IFERROR(IF(OR(AB34&lt;'2-CALCUL ANNUALISATION FORFAIT'!$G$4,AB34&gt;'2-CALCUL ANNUALISATION FORFAIT'!$H$4),"NP",IF(AB34=$AA$7,$Z$7,IF(AA34="lundi",IF(INDEX('2-CALCUL ANNUALISATION FORFAIT'!$K$43:$K$52,MOD(AC33,COUNTIF('2-CALCUL ANNUALISATION FORFAIT'!$K$43:$K$52,"&gt;0"))+1)&gt;0,MOD(AC33,COUNTIF('2-CALCUL ANNUALISATION FORFAIT'!$K$43:$K$52,"&gt;0"))+1,1),AC33))),$Z$7)</f>
        <v>2</v>
      </c>
      <c r="AD34" s="233" t="str">
        <f>IF(AC34="NP","NP",
IF(AC34=1,IF(AND(AB34&gt;='2-CALCUL ANNUALISATION FORFAIT'!$G$4,AB34&lt;='2-CALCUL ANNUALISATION FORFAIT'!$H$4),VLOOKUP(AA34,PARAMETRES!$A$16:$B$22,2,FALSE),0),
IF(AC34=2,IF(AND(AB34&gt;='2-CALCUL ANNUALISATION FORFAIT'!$G$4,AB34&lt;='2-CALCUL ANNUALISATION FORFAIT'!$H$4),VLOOKUP(AA34,PARAMETRES!$E$16:$F$22,2,FALSE),0),
IF(AC34=3,IF(AND(AB34&gt;='2-CALCUL ANNUALISATION FORFAIT'!$G$4,AB34&lt;='2-CALCUL ANNUALISATION FORFAIT'!$H$4),VLOOKUP(AA34,PARAMETRES!$I$16:$J$22,2,FALSE),0),
IF(AC34=4,IF(AND(AB34&gt;='2-CALCUL ANNUALISATION FORFAIT'!$G$4,AB34&lt;='2-CALCUL ANNUALISATION FORFAIT'!$H$4),VLOOKUP(AA34,PARAMETRES!$M$16:$N$22,2,FALSE),0),
IF(AC34=5,IF(AND(AB34&gt;='2-CALCUL ANNUALISATION FORFAIT'!$G$4,AB34&lt;='2-CALCUL ANNUALISATION FORFAIT'!$H$4),VLOOKUP(AA34,PARAMETRES!$Q$16:$R$22,2,FALSE),0),
IF(AC34=6,IF(AND(AB34&gt;='2-CALCUL ANNUALISATION FORFAIT'!$G$4,AB34&lt;='2-CALCUL ANNUALISATION FORFAIT'!$H$4),VLOOKUP(AA34,PARAMETRES!$U$16:$V$22,2,FALSE),0),
IF(AC34=7,IF(AND(AB34&gt;='2-CALCUL ANNUALISATION FORFAIT'!$G$4,AB34&lt;='2-CALCUL ANNUALISATION FORFAIT'!$H$4),VLOOKUP(AA34,PARAMETRES!$Y$16:$Z$22,2,FALSE),0),
IF(AC34=8,IF(AND(AB34&gt;='2-CALCUL ANNUALISATION FORFAIT'!$G$4,AB34&lt;='2-CALCUL ANNUALISATION FORFAIT'!$H$4),VLOOKUP(AA34,PARAMETRES!$AC$16:$AD$22,2,FALSE),0),
IF(AC34=9,IF(AND(AB34&gt;='2-CALCUL ANNUALISATION FORFAIT'!$G$4,AB34&lt;='2-CALCUL ANNUALISATION FORFAIT'!$H$4),VLOOKUP(AA34,PARAMETRES!$AG$16:$AH$22,2,FALSE),0),
IF(AC34=10,IF(AND(AB34&gt;='2-CALCUL ANNUALISATION FORFAIT'!$G$4,AB34&lt;='2-CALCUL ANNUALISATION FORFAIT'!$H$4),VLOOKUP(AA34,PARAMETRES!$AK$16:$AL$22,2,FALSE),0))))))))))))</f>
        <v>RH</v>
      </c>
      <c r="AE34" s="195">
        <f>IF(AND(AB34&gt;='2-CALCUL ANNUALISATION FORFAIT'!$G$4,AB34&lt;='2-CALCUL ANNUALISATION FORFAIT'!$H$4),VLOOKUP(AD34,'2-CALCUL ANNUALISATION FORFAIT'!$E$24:$K$37,7,FALSE),"NP")</f>
        <v>0</v>
      </c>
      <c r="AF34" s="201" t="str">
        <f t="shared" si="6"/>
        <v>lundi</v>
      </c>
      <c r="AG34" s="47">
        <f t="shared" si="18"/>
        <v>45852</v>
      </c>
      <c r="AH34" s="232" cm="1">
        <f t="array" ref="AH34">IFERROR(IF(OR(AG34&lt;'2-CALCUL ANNUALISATION FORFAIT'!$G$4,AG34&gt;'2-CALCUL ANNUALISATION FORFAIT'!$H$4),"NP",IF(AG34=$AA$7,$Z$7,IF(AF34="lundi",IF(INDEX('2-CALCUL ANNUALISATION FORFAIT'!$K$43:$K$52,MOD(AH33,COUNTIF('2-CALCUL ANNUALISATION FORFAIT'!$K$43:$K$52,"&gt;0"))+1)&gt;0,MOD(AH33,COUNTIF('2-CALCUL ANNUALISATION FORFAIT'!$K$43:$K$52,"&gt;0"))+1,1),AH33))),$Z$7)</f>
        <v>1</v>
      </c>
      <c r="AI34" s="233" t="str">
        <f>IF(AH34="NP","NP",
IF(AH34=1,IF(AND(AG34&gt;='2-CALCUL ANNUALISATION FORFAIT'!$G$4,AG34&lt;='2-CALCUL ANNUALISATION FORFAIT'!$H$4),VLOOKUP(AF34,PARAMETRES!$A$16:$B$22,2,FALSE),0),
IF(AH34=2,IF(AND(AG34&gt;='2-CALCUL ANNUALISATION FORFAIT'!$G$4,AG34&lt;='2-CALCUL ANNUALISATION FORFAIT'!$H$4),VLOOKUP(AF34,PARAMETRES!$E$16:$F$22,2,FALSE),0),
IF(AH34=3,IF(AND(AG34&gt;='2-CALCUL ANNUALISATION FORFAIT'!$G$4,AG34&lt;='2-CALCUL ANNUALISATION FORFAIT'!$H$4),VLOOKUP(AF34,PARAMETRES!$I$16:$J$22,2,FALSE),0),
IF(AH34=4,IF(AND(AG34&gt;='2-CALCUL ANNUALISATION FORFAIT'!$G$4,AG34&lt;='2-CALCUL ANNUALISATION FORFAIT'!$H$4),VLOOKUP(AF34,PARAMETRES!$M$16:$N$22,2,FALSE),0),
IF(AH34=5,IF(AND(AG34&gt;='2-CALCUL ANNUALISATION FORFAIT'!$G$4,AG34&lt;='2-CALCUL ANNUALISATION FORFAIT'!$H$4),VLOOKUP(AF34,PARAMETRES!$Q$16:$R$22,2,FALSE),0),
IF(AH34=6,IF(AND(AG34&gt;='2-CALCUL ANNUALISATION FORFAIT'!$G$4,AG34&lt;='2-CALCUL ANNUALISATION FORFAIT'!$H$4),VLOOKUP(AF34,PARAMETRES!$U$16:$V$22,2,FALSE),0),
IF(AH34=7,IF(AND(AG34&gt;='2-CALCUL ANNUALISATION FORFAIT'!$G$4,AG34&lt;='2-CALCUL ANNUALISATION FORFAIT'!$H$4),VLOOKUP(AF34,PARAMETRES!$Y$16:$Z$22,2,FALSE),0),
IF(AH34=8,IF(AND(AG34&gt;='2-CALCUL ANNUALISATION FORFAIT'!$G$4,AG34&lt;='2-CALCUL ANNUALISATION FORFAIT'!$H$4),VLOOKUP(AF34,PARAMETRES!$AC$16:$AD$22,2,FALSE),0),
IF(AH34=9,IF(AND(AG34&gt;='2-CALCUL ANNUALISATION FORFAIT'!$G$4,AG34&lt;='2-CALCUL ANNUALISATION FORFAIT'!$H$4),VLOOKUP(AF34,PARAMETRES!$AG$16:$AH$22,2,FALSE),0),
IF(AH34=10,IF(AND(AG34&gt;='2-CALCUL ANNUALISATION FORFAIT'!$G$4,AG34&lt;='2-CALCUL ANNUALISATION FORFAIT'!$H$4),VLOOKUP(AF34,PARAMETRES!$AK$16:$AL$22,2,FALSE),0))))))))))))</f>
        <v>J</v>
      </c>
      <c r="AJ34" s="195">
        <f>IF(AND(AG34&gt;='2-CALCUL ANNUALISATION FORFAIT'!$G$4,AG34&lt;='2-CALCUL ANNUALISATION FORFAIT'!$H$4),VLOOKUP(AI34,'2-CALCUL ANNUALISATION FORFAIT'!$E$24:$K$37,7,FALSE),"NP")</f>
        <v>0.37500000000000006</v>
      </c>
      <c r="AK34" s="182" t="str">
        <f t="shared" si="7"/>
        <v>jeudi</v>
      </c>
      <c r="AL34" s="47">
        <f t="shared" si="19"/>
        <v>45883</v>
      </c>
      <c r="AM34" s="232" cm="1">
        <f t="array" ref="AM34">IFERROR(IF(OR(AL34&lt;'2-CALCUL ANNUALISATION FORFAIT'!$G$4,AL34&gt;'2-CALCUL ANNUALISATION FORFAIT'!$H$4),"NP",IF(AL34=$AA$7,$Z$7,IF(AK34="lundi",IF(INDEX('2-CALCUL ANNUALISATION FORFAIT'!$K$43:$K$52,MOD(AM33,COUNTIF('2-CALCUL ANNUALISATION FORFAIT'!$K$43:$K$52,"&gt;0"))+1)&gt;0,MOD(AM33,COUNTIF('2-CALCUL ANNUALISATION FORFAIT'!$K$43:$K$52,"&gt;0"))+1,1),AM33))),$Z$7)</f>
        <v>1</v>
      </c>
      <c r="AN34" s="233" t="str">
        <f>IF(AM34="NP","NP",
IF(AM34=1,IF(AND(AL34&gt;='2-CALCUL ANNUALISATION FORFAIT'!$G$4,AL34&lt;='2-CALCUL ANNUALISATION FORFAIT'!$H$4),VLOOKUP(AK34,PARAMETRES!$A$16:$B$22,2,FALSE),0),
IF(AM34=2,IF(AND(AL34&gt;='2-CALCUL ANNUALISATION FORFAIT'!$G$4,AL34&lt;='2-CALCUL ANNUALISATION FORFAIT'!$H$4),VLOOKUP(AK34,PARAMETRES!$E$16:$F$22,2,FALSE),0),
IF(AM34=3,IF(AND(AL34&gt;='2-CALCUL ANNUALISATION FORFAIT'!$G$4,AL34&lt;='2-CALCUL ANNUALISATION FORFAIT'!$H$4),VLOOKUP(AK34,PARAMETRES!$I$16:$J$22,2,FALSE),0),
IF(AM34=4,IF(AND(AL34&gt;='2-CALCUL ANNUALISATION FORFAIT'!$G$4,AL34&lt;='2-CALCUL ANNUALISATION FORFAIT'!$H$4),VLOOKUP(AK34,PARAMETRES!$M$16:$N$22,2,FALSE),0),
IF(AM34=5,IF(AND(AL34&gt;='2-CALCUL ANNUALISATION FORFAIT'!$G$4,AL34&lt;='2-CALCUL ANNUALISATION FORFAIT'!$H$4),VLOOKUP(AK34,PARAMETRES!$Q$16:$R$22,2,FALSE),0),
IF(AM34=6,IF(AND(AL34&gt;='2-CALCUL ANNUALISATION FORFAIT'!$G$4,AL34&lt;='2-CALCUL ANNUALISATION FORFAIT'!$H$4),VLOOKUP(AK34,PARAMETRES!$U$16:$V$22,2,FALSE),0),
IF(AM34=7,IF(AND(AL34&gt;='2-CALCUL ANNUALISATION FORFAIT'!$G$4,AL34&lt;='2-CALCUL ANNUALISATION FORFAIT'!$H$4),VLOOKUP(AK34,PARAMETRES!$Y$16:$Z$22,2,FALSE),0),
IF(AM34=8,IF(AND(AL34&gt;='2-CALCUL ANNUALISATION FORFAIT'!$G$4,AL34&lt;='2-CALCUL ANNUALISATION FORFAIT'!$H$4),VLOOKUP(AK34,PARAMETRES!$AC$16:$AD$22,2,FALSE),0),
IF(AM34=9,IF(AND(AL34&gt;='2-CALCUL ANNUALISATION FORFAIT'!$G$4,AL34&lt;='2-CALCUL ANNUALISATION FORFAIT'!$H$4),VLOOKUP(AK34,PARAMETRES!$AG$16:$AH$22,2,FALSE),0),
IF(AM34=10,IF(AND(AL34&gt;='2-CALCUL ANNUALISATION FORFAIT'!$G$4,AL34&lt;='2-CALCUL ANNUALISATION FORFAIT'!$H$4),VLOOKUP(AK34,PARAMETRES!$AK$16:$AL$22,2,FALSE),0))))))))))))</f>
        <v>J</v>
      </c>
      <c r="AO34" s="195">
        <f>IF(AND(AL34&gt;='2-CALCUL ANNUALISATION FORFAIT'!$G$4,AL34&lt;='2-CALCUL ANNUALISATION FORFAIT'!$H$4),VLOOKUP(AN34,'2-CALCUL ANNUALISATION FORFAIT'!$E$24:$K$37,7,FALSE),"NP")</f>
        <v>0.37500000000000006</v>
      </c>
      <c r="AP34" s="182" t="str">
        <f t="shared" si="8"/>
        <v>dimanche</v>
      </c>
      <c r="AQ34" s="47">
        <f t="shared" si="20"/>
        <v>45914</v>
      </c>
      <c r="AR34" s="232" cm="1">
        <f t="array" ref="AR34">IFERROR(IF(OR(AQ34&lt;'2-CALCUL ANNUALISATION FORFAIT'!$G$4,AQ34&gt;'2-CALCUL ANNUALISATION FORFAIT'!$H$4),"NP",IF(AQ34=$AA$7,$Z$7,IF(AP34="lundi",IF(INDEX('2-CALCUL ANNUALISATION FORFAIT'!$K$43:$K$52,MOD(AR33,COUNTIF('2-CALCUL ANNUALISATION FORFAIT'!$K$43:$K$52,"&gt;0"))+1)&gt;0,MOD(AR33,COUNTIF('2-CALCUL ANNUALISATION FORFAIT'!$K$43:$K$52,"&gt;0"))+1,1),AR33))),$Z$7)</f>
        <v>1</v>
      </c>
      <c r="AS34" s="233" t="str">
        <f>IF(AR34="NP","NP",
IF(AR34=1,IF(AND(AQ34&gt;='2-CALCUL ANNUALISATION FORFAIT'!$G$4,AQ34&lt;='2-CALCUL ANNUALISATION FORFAIT'!$H$4),VLOOKUP(AP34,PARAMETRES!$A$16:$B$22,2,FALSE),0),
IF(AR34=2,IF(AND(AQ34&gt;='2-CALCUL ANNUALISATION FORFAIT'!$G$4,AQ34&lt;='2-CALCUL ANNUALISATION FORFAIT'!$H$4),VLOOKUP(AP34,PARAMETRES!$E$16:$F$22,2,FALSE),0),
IF(AR34=3,IF(AND(AQ34&gt;='2-CALCUL ANNUALISATION FORFAIT'!$G$4,AQ34&lt;='2-CALCUL ANNUALISATION FORFAIT'!$H$4),VLOOKUP(AP34,PARAMETRES!$I$16:$J$22,2,FALSE),0),
IF(AR34=4,IF(AND(AQ34&gt;='2-CALCUL ANNUALISATION FORFAIT'!$G$4,AQ34&lt;='2-CALCUL ANNUALISATION FORFAIT'!$H$4),VLOOKUP(AP34,PARAMETRES!$M$16:$N$22,2,FALSE),0),
IF(AR34=5,IF(AND(AQ34&gt;='2-CALCUL ANNUALISATION FORFAIT'!$G$4,AQ34&lt;='2-CALCUL ANNUALISATION FORFAIT'!$H$4),VLOOKUP(AP34,PARAMETRES!$Q$16:$R$22,2,FALSE),0),
IF(AR34=6,IF(AND(AQ34&gt;='2-CALCUL ANNUALISATION FORFAIT'!$G$4,AQ34&lt;='2-CALCUL ANNUALISATION FORFAIT'!$H$4),VLOOKUP(AP34,PARAMETRES!$U$16:$V$22,2,FALSE),0),
IF(AR34=7,IF(AND(AQ34&gt;='2-CALCUL ANNUALISATION FORFAIT'!$G$4,AQ34&lt;='2-CALCUL ANNUALISATION FORFAIT'!$H$4),VLOOKUP(AP34,PARAMETRES!$Y$16:$Z$22,2,FALSE),0),
IF(AR34=8,IF(AND(AQ34&gt;='2-CALCUL ANNUALISATION FORFAIT'!$G$4,AQ34&lt;='2-CALCUL ANNUALISATION FORFAIT'!$H$4),VLOOKUP(AP34,PARAMETRES!$AC$16:$AD$22,2,FALSE),0),
IF(AR34=9,IF(AND(AQ34&gt;='2-CALCUL ANNUALISATION FORFAIT'!$G$4,AQ34&lt;='2-CALCUL ANNUALISATION FORFAIT'!$H$4),VLOOKUP(AP34,PARAMETRES!$AG$16:$AH$22,2,FALSE),0),
IF(AR34=10,IF(AND(AQ34&gt;='2-CALCUL ANNUALISATION FORFAIT'!$G$4,AQ34&lt;='2-CALCUL ANNUALISATION FORFAIT'!$H$4),VLOOKUP(AP34,PARAMETRES!$AK$16:$AL$22,2,FALSE),0))))))))))))</f>
        <v>RH</v>
      </c>
      <c r="AT34" s="195">
        <f>IF(AND(AQ34&gt;='2-CALCUL ANNUALISATION FORFAIT'!$G$4,AQ34&lt;='2-CALCUL ANNUALISATION FORFAIT'!$H$4),VLOOKUP(AS34,'2-CALCUL ANNUALISATION FORFAIT'!$E$24:$K$37,7,FALSE),"NP")</f>
        <v>0</v>
      </c>
      <c r="AU34" s="182" t="str">
        <f t="shared" si="9"/>
        <v>mardi</v>
      </c>
      <c r="AV34" s="180">
        <f t="shared" si="21"/>
        <v>45944</v>
      </c>
      <c r="AW34" s="232" cm="1">
        <f t="array" ref="AW34">IFERROR(IF(OR(AV34&lt;'2-CALCUL ANNUALISATION FORFAIT'!$G$4,AV34&gt;'2-CALCUL ANNUALISATION FORFAIT'!$H$4),"NP",IF(AV34=$AA$7,$Z$7,IF(AU34="lundi",IF(INDEX('2-CALCUL ANNUALISATION FORFAIT'!$K$43:$K$52,MOD(AW33,COUNTIF('2-CALCUL ANNUALISATION FORFAIT'!$K$43:$K$52,"&gt;0"))+1)&gt;0,MOD(AW33,COUNTIF('2-CALCUL ANNUALISATION FORFAIT'!$K$43:$K$52,"&gt;0"))+1,1),AW33))),$Z$7)</f>
        <v>2</v>
      </c>
      <c r="AX34" s="233" t="str">
        <f>IF(AW34="NP","NP",
IF(AW34=1,IF(AND(AV34&gt;='2-CALCUL ANNUALISATION FORFAIT'!$G$4,AV34&lt;='2-CALCUL ANNUALISATION FORFAIT'!$H$4),VLOOKUP(AU34,PARAMETRES!$A$16:$B$22,2,FALSE),0),
IF(AW34=2,IF(AND(AV34&gt;='2-CALCUL ANNUALISATION FORFAIT'!$G$4,AV34&lt;='2-CALCUL ANNUALISATION FORFAIT'!$H$4),VLOOKUP(AU34,PARAMETRES!$E$16:$F$22,2,FALSE),0),
IF(AW34=3,IF(AND(AV34&gt;='2-CALCUL ANNUALISATION FORFAIT'!$G$4,AV34&lt;='2-CALCUL ANNUALISATION FORFAIT'!$H$4),VLOOKUP(AU34,PARAMETRES!$I$16:$J$22,2,FALSE),0),
IF(AW34=4,IF(AND(AV34&gt;='2-CALCUL ANNUALISATION FORFAIT'!$G$4,AV34&lt;='2-CALCUL ANNUALISATION FORFAIT'!$H$4),VLOOKUP(AU34,PARAMETRES!$M$16:$N$22,2,FALSE),0),
IF(AW34=5,IF(AND(AV34&gt;='2-CALCUL ANNUALISATION FORFAIT'!$G$4,AV34&lt;='2-CALCUL ANNUALISATION FORFAIT'!$H$4),VLOOKUP(AU34,PARAMETRES!$Q$16:$R$22,2,FALSE),0),
IF(AW34=6,IF(AND(AV34&gt;='2-CALCUL ANNUALISATION FORFAIT'!$G$4,AV34&lt;='2-CALCUL ANNUALISATION FORFAIT'!$H$4),VLOOKUP(AU34,PARAMETRES!$U$16:$V$22,2,FALSE),0),
IF(AW34=7,IF(AND(AV34&gt;='2-CALCUL ANNUALISATION FORFAIT'!$G$4,AV34&lt;='2-CALCUL ANNUALISATION FORFAIT'!$H$4),VLOOKUP(AU34,PARAMETRES!$Y$16:$Z$22,2,FALSE),0),
IF(AW34=8,IF(AND(AV34&gt;='2-CALCUL ANNUALISATION FORFAIT'!$G$4,AV34&lt;='2-CALCUL ANNUALISATION FORFAIT'!$H$4),VLOOKUP(AU34,PARAMETRES!$AC$16:$AD$22,2,FALSE),0),
IF(AW34=9,IF(AND(AV34&gt;='2-CALCUL ANNUALISATION FORFAIT'!$G$4,AV34&lt;='2-CALCUL ANNUALISATION FORFAIT'!$H$4),VLOOKUP(AU34,PARAMETRES!$AG$16:$AH$22,2,FALSE),0),
IF(AW34=10,IF(AND(AV34&gt;='2-CALCUL ANNUALISATION FORFAIT'!$G$4,AV34&lt;='2-CALCUL ANNUALISATION FORFAIT'!$H$4),VLOOKUP(AU34,PARAMETRES!$AK$16:$AL$22,2,FALSE),0))))))))))))</f>
        <v>J2</v>
      </c>
      <c r="AY34" s="195">
        <f>IF(AND(AV34&gt;='2-CALCUL ANNUALISATION FORFAIT'!$G$4,AV34&lt;='2-CALCUL ANNUALISATION FORFAIT'!$H$4),VLOOKUP(AX34,'2-CALCUL ANNUALISATION FORFAIT'!$E$24:$K$37,7,FALSE),"NP")</f>
        <v>0.20833333333333331</v>
      </c>
      <c r="AZ34" s="182" t="str">
        <f t="shared" si="10"/>
        <v>vendredi</v>
      </c>
      <c r="BA34" s="47">
        <f t="shared" si="22"/>
        <v>45975</v>
      </c>
      <c r="BB34" s="232" cm="1">
        <f t="array" ref="BB34">IFERROR(IF(OR(BA34&lt;'2-CALCUL ANNUALISATION FORFAIT'!$G$4,BA34&gt;'2-CALCUL ANNUALISATION FORFAIT'!$H$4),"NP",IF(BA34=$AA$7,$Z$7,IF(AZ34="lundi",IF(INDEX('2-CALCUL ANNUALISATION FORFAIT'!$K$43:$K$52,MOD(BB33,COUNTIF('2-CALCUL ANNUALISATION FORFAIT'!$K$43:$K$52,"&gt;0"))+1)&gt;0,MOD(BB33,COUNTIF('2-CALCUL ANNUALISATION FORFAIT'!$K$43:$K$52,"&gt;0"))+1,1),BB33))),$Z$7)</f>
        <v>2</v>
      </c>
      <c r="BC34" s="233" t="str">
        <f>IF(BB34="NP","NP",
IF(BB34=1,IF(AND(BA34&gt;='2-CALCUL ANNUALISATION FORFAIT'!$G$4,BA34&lt;='2-CALCUL ANNUALISATION FORFAIT'!$H$4),VLOOKUP(AZ34,PARAMETRES!$A$16:$B$22,2,FALSE),0),
IF(BB34=2,IF(AND(BA34&gt;='2-CALCUL ANNUALISATION FORFAIT'!$G$4,BA34&lt;='2-CALCUL ANNUALISATION FORFAIT'!$H$4),VLOOKUP(AZ34,PARAMETRES!$E$16:$F$22,2,FALSE),0),
IF(BB34=3,IF(AND(BA34&gt;='2-CALCUL ANNUALISATION FORFAIT'!$G$4,BA34&lt;='2-CALCUL ANNUALISATION FORFAIT'!$H$4),VLOOKUP(AZ34,PARAMETRES!$I$16:$J$22,2,FALSE),0),
IF(BB34=4,IF(AND(BA34&gt;='2-CALCUL ANNUALISATION FORFAIT'!$G$4,BA34&lt;='2-CALCUL ANNUALISATION FORFAIT'!$H$4),VLOOKUP(AZ34,PARAMETRES!$M$16:$N$22,2,FALSE),0),
IF(BB34=5,IF(AND(BA34&gt;='2-CALCUL ANNUALISATION FORFAIT'!$G$4,BA34&lt;='2-CALCUL ANNUALISATION FORFAIT'!$H$4),VLOOKUP(AZ34,PARAMETRES!$Q$16:$R$22,2,FALSE),0),
IF(BB34=6,IF(AND(BA34&gt;='2-CALCUL ANNUALISATION FORFAIT'!$G$4,BA34&lt;='2-CALCUL ANNUALISATION FORFAIT'!$H$4),VLOOKUP(AZ34,PARAMETRES!$U$16:$V$22,2,FALSE),0),
IF(BB34=7,IF(AND(BA34&gt;='2-CALCUL ANNUALISATION FORFAIT'!$G$4,BA34&lt;='2-CALCUL ANNUALISATION FORFAIT'!$H$4),VLOOKUP(AZ34,PARAMETRES!$Y$16:$Z$22,2,FALSE),0),
IF(BB34=8,IF(AND(BA34&gt;='2-CALCUL ANNUALISATION FORFAIT'!$G$4,BA34&lt;='2-CALCUL ANNUALISATION FORFAIT'!$H$4),VLOOKUP(AZ34,PARAMETRES!$AC$16:$AD$22,2,FALSE),0),
IF(BB34=9,IF(AND(BA34&gt;='2-CALCUL ANNUALISATION FORFAIT'!$G$4,BA34&lt;='2-CALCUL ANNUALISATION FORFAIT'!$H$4),VLOOKUP(AZ34,PARAMETRES!$AG$16:$AH$22,2,FALSE),0),
IF(BB34=10,IF(AND(BA34&gt;='2-CALCUL ANNUALISATION FORFAIT'!$G$4,BA34&lt;='2-CALCUL ANNUALISATION FORFAIT'!$H$4),VLOOKUP(AZ34,PARAMETRES!$AK$16:$AL$22,2,FALSE),0))))))))))))</f>
        <v>J2</v>
      </c>
      <c r="BD34" s="195">
        <f>IF(AND(BA34&gt;='2-CALCUL ANNUALISATION FORFAIT'!$G$4,BA34&lt;='2-CALCUL ANNUALISATION FORFAIT'!$H$4),VLOOKUP(BC34,'2-CALCUL ANNUALISATION FORFAIT'!$E$24:$K$37,7,FALSE),"NP")</f>
        <v>0.20833333333333331</v>
      </c>
      <c r="BE34" s="182" t="str">
        <f t="shared" si="11"/>
        <v>dimanche</v>
      </c>
      <c r="BF34" s="47">
        <f t="shared" si="23"/>
        <v>46005</v>
      </c>
      <c r="BG34" s="232" cm="1">
        <f t="array" ref="BG34">IFERROR(IF(OR(BF34&lt;'2-CALCUL ANNUALISATION FORFAIT'!$G$4,BF34&gt;'2-CALCUL ANNUALISATION FORFAIT'!$H$4),"NP",IF(BF34=$AA$7,$Z$7,IF(BE34="lundi",IF(INDEX('2-CALCUL ANNUALISATION FORFAIT'!$K$43:$K$52,MOD(BG33,COUNTIF('2-CALCUL ANNUALISATION FORFAIT'!$K$43:$K$52,"&gt;0"))+1)&gt;0,MOD(BG33,COUNTIF('2-CALCUL ANNUALISATION FORFAIT'!$K$43:$K$52,"&gt;0"))+1,1),BG33))),$Z$7)</f>
        <v>2</v>
      </c>
      <c r="BH34" s="233" t="str">
        <f>IF(BG34="NP","NP",
IF(BG34=1,IF(AND(BF34&gt;='2-CALCUL ANNUALISATION FORFAIT'!$G$4,BF34&lt;='2-CALCUL ANNUALISATION FORFAIT'!$H$4),VLOOKUP(BE34,PARAMETRES!$A$16:$B$22,2,FALSE),0),
IF(BG34=2,IF(AND(BF34&gt;='2-CALCUL ANNUALISATION FORFAIT'!$G$4,BF34&lt;='2-CALCUL ANNUALISATION FORFAIT'!$H$4),VLOOKUP(BE34,PARAMETRES!$E$16:$F$22,2,FALSE),0),
IF(BG34=3,IF(AND(BF34&gt;='2-CALCUL ANNUALISATION FORFAIT'!$G$4,BF34&lt;='2-CALCUL ANNUALISATION FORFAIT'!$H$4),VLOOKUP(BE34,PARAMETRES!$I$16:$J$22,2,FALSE),0),
IF(BG34=4,IF(AND(BF34&gt;='2-CALCUL ANNUALISATION FORFAIT'!$G$4,BF34&lt;='2-CALCUL ANNUALISATION FORFAIT'!$H$4),VLOOKUP(BE34,PARAMETRES!$M$16:$N$22,2,FALSE),0),
IF(BG34=5,IF(AND(BF34&gt;='2-CALCUL ANNUALISATION FORFAIT'!$G$4,BF34&lt;='2-CALCUL ANNUALISATION FORFAIT'!$H$4),VLOOKUP(BE34,PARAMETRES!$Q$16:$R$22,2,FALSE),0),
IF(BG34=6,IF(AND(BF34&gt;='2-CALCUL ANNUALISATION FORFAIT'!$G$4,BF34&lt;='2-CALCUL ANNUALISATION FORFAIT'!$H$4),VLOOKUP(BE34,PARAMETRES!$U$16:$V$22,2,FALSE),0),
IF(BG34=7,IF(AND(BF34&gt;='2-CALCUL ANNUALISATION FORFAIT'!$G$4,BF34&lt;='2-CALCUL ANNUALISATION FORFAIT'!$H$4),VLOOKUP(BE34,PARAMETRES!$Y$16:$Z$22,2,FALSE),0),
IF(BG34=8,IF(AND(BF34&gt;='2-CALCUL ANNUALISATION FORFAIT'!$G$4,BF34&lt;='2-CALCUL ANNUALISATION FORFAIT'!$H$4),VLOOKUP(BE34,PARAMETRES!$AC$16:$AD$22,2,FALSE),0),
IF(BG34=9,IF(AND(BF34&gt;='2-CALCUL ANNUALISATION FORFAIT'!$G$4,BF34&lt;='2-CALCUL ANNUALISATION FORFAIT'!$H$4),VLOOKUP(BE34,PARAMETRES!$AG$16:$AH$22,2,FALSE),0),
IF(BG34=10,IF(AND(BF34&gt;='2-CALCUL ANNUALISATION FORFAIT'!$G$4,BF34&lt;='2-CALCUL ANNUALISATION FORFAIT'!$H$4),VLOOKUP(BE34,PARAMETRES!$AK$16:$AL$22,2,FALSE),0))))))))))))</f>
        <v>RH</v>
      </c>
      <c r="BI34" s="183">
        <f>IF(AND(BF34&gt;='2-CALCUL ANNUALISATION FORFAIT'!$G$4,BF34&lt;='2-CALCUL ANNUALISATION FORFAIT'!$H$4),VLOOKUP(BH34,'2-CALCUL ANNUALISATION FORFAIT'!$E$24:$K$37,7,FALSE),"NP")</f>
        <v>0</v>
      </c>
    </row>
    <row r="35" spans="2:61" ht="22.15" customHeight="1" x14ac:dyDescent="0.25">
      <c r="B35" s="182" t="str">
        <f t="shared" si="0"/>
        <v>mercredi</v>
      </c>
      <c r="C35" s="47">
        <f t="shared" si="12"/>
        <v>45672</v>
      </c>
      <c r="D35" s="232" cm="1">
        <f t="array" ref="D35">IFERROR(IF(OR(C35&lt;'2-CALCUL ANNUALISATION FORFAIT'!$G$4,C35&gt;'2-CALCUL ANNUALISATION FORFAIT'!$H$4),"NP",IF(C35=$AA$7,$Z$7,IF(B35="lundi",IF(INDEX('2-CALCUL ANNUALISATION FORFAIT'!$K$43:$K$52,MOD(D34,COUNTIF('2-CALCUL ANNUALISATION FORFAIT'!$K$43:$K$52,"&gt;0"))+1)&gt;0,MOD(D34,COUNTIF('2-CALCUL ANNUALISATION FORFAIT'!$K$43:$K$52,"&gt;0"))+1,1),D34))),$Z$7)</f>
        <v>1</v>
      </c>
      <c r="E35" s="233" t="str">
        <f>IF(D35="NP","NP",
IF(D35=1,IF(AND(C35&gt;='2-CALCUL ANNUALISATION FORFAIT'!$G$4,C35&lt;='2-CALCUL ANNUALISATION FORFAIT'!$H$4),VLOOKUP(B35,PARAMETRES!$A$16:$B$22,2,FALSE),0),
IF(D35=2,IF(AND(C35&gt;='2-CALCUL ANNUALISATION FORFAIT'!$G$4,C35&lt;='2-CALCUL ANNUALISATION FORFAIT'!$H$4),VLOOKUP(B35,PARAMETRES!$E$16:$F$22,2,FALSE),0),
IF(D35=3,IF(AND(C35&gt;='2-CALCUL ANNUALISATION FORFAIT'!$G$4,C35&lt;='2-CALCUL ANNUALISATION FORFAIT'!$H$4),VLOOKUP(B35,PARAMETRES!$I$16:$J$22,2,FALSE),0),
IF(D35=4,IF(AND(C35&gt;='2-CALCUL ANNUALISATION FORFAIT'!$G$4,C35&lt;='2-CALCUL ANNUALISATION FORFAIT'!$H$4),VLOOKUP(B35,PARAMETRES!$M$16:$N$22,2,FALSE),0),
IF(D35=5,IF(AND(C35&gt;='2-CALCUL ANNUALISATION FORFAIT'!$G$4,C35&lt;='2-CALCUL ANNUALISATION FORFAIT'!$H$4),VLOOKUP(B35,PARAMETRES!$Q$16:$R$22,2,FALSE),0),
IF(D35=6,IF(AND(C35&gt;='2-CALCUL ANNUALISATION FORFAIT'!$G$4,C35&lt;='2-CALCUL ANNUALISATION FORFAIT'!$H$4),VLOOKUP(B35,PARAMETRES!$U$16:$V$22,2,FALSE),0),
IF(D35=7,IF(AND(C35&gt;='2-CALCUL ANNUALISATION FORFAIT'!$G$4,C35&lt;='2-CALCUL ANNUALISATION FORFAIT'!$H$4),VLOOKUP(B35,PARAMETRES!$Y$16:$Z$22,2,FALSE),0),
IF(D35=8,IF(AND(C35&gt;='2-CALCUL ANNUALISATION FORFAIT'!$G$4,C35&lt;='2-CALCUL ANNUALISATION FORFAIT'!$H$4),VLOOKUP(B35,PARAMETRES!$AC$16:$AD$22,2,FALSE),0),
IF(D35=9,IF(AND(C35&gt;='2-CALCUL ANNUALISATION FORFAIT'!$G$4,C35&lt;='2-CALCUL ANNUALISATION FORFAIT'!$H$4),VLOOKUP(B35,PARAMETRES!$AG$16:$AH$22,2,FALSE),0),
IF(D35=10,IF(AND(C35&gt;='2-CALCUL ANNUALISATION FORFAIT'!$G$4,C35&lt;='2-CALCUL ANNUALISATION FORFAIT'!$H$4),VLOOKUP(B35,PARAMETRES!$AK$16:$AL$22,2,FALSE),0))))))))))))</f>
        <v>J</v>
      </c>
      <c r="F35" s="183">
        <f>IF(AND(C35&gt;='2-CALCUL ANNUALISATION FORFAIT'!$G$4,C35&lt;='2-CALCUL ANNUALISATION FORFAIT'!$H$4),VLOOKUP(E35,'2-CALCUL ANNUALISATION FORFAIT'!$E$24:$K$37,7,FALSE),"NP")</f>
        <v>0.37500000000000006</v>
      </c>
      <c r="G35" s="188" t="str">
        <f t="shared" si="1"/>
        <v>samedi</v>
      </c>
      <c r="H35" s="47">
        <f t="shared" si="13"/>
        <v>45703</v>
      </c>
      <c r="I35" s="232" cm="1">
        <f t="array" ref="I35">IFERROR(IF(OR(H35&lt;'2-CALCUL ANNUALISATION FORFAIT'!$G$4,H35&gt;'2-CALCUL ANNUALISATION FORFAIT'!$H$4),"NP",IF(H35=$AA$7,$Z$7,IF(G35="lundi",IF(INDEX('2-CALCUL ANNUALISATION FORFAIT'!$K$43:$K$52,MOD(I34,COUNTIF('2-CALCUL ANNUALISATION FORFAIT'!$K$43:$K$52,"&gt;0"))+1)&gt;0,MOD(I34,COUNTIF('2-CALCUL ANNUALISATION FORFAIT'!$K$43:$K$52,"&gt;0"))+1,1),I34))),$Z$7)</f>
        <v>1</v>
      </c>
      <c r="J35" s="233" t="str">
        <f>IF(I35="NP","NP",
IF(I35=1,IF(AND(H35&gt;='2-CALCUL ANNUALISATION FORFAIT'!$G$4,H35&lt;='2-CALCUL ANNUALISATION FORFAIT'!$H$4),VLOOKUP(G35,PARAMETRES!$A$16:$B$22,2,FALSE),0),
IF(I35=2,IF(AND(H35&gt;='2-CALCUL ANNUALISATION FORFAIT'!$G$4,H35&lt;='2-CALCUL ANNUALISATION FORFAIT'!$H$4),VLOOKUP(G35,PARAMETRES!$E$16:$F$22,2,FALSE),0),
IF(I35=3,IF(AND(H35&gt;='2-CALCUL ANNUALISATION FORFAIT'!$G$4,H35&lt;='2-CALCUL ANNUALISATION FORFAIT'!$H$4),VLOOKUP(G35,PARAMETRES!$I$16:$J$22,2,FALSE),0),
IF(I35=4,IF(AND(H35&gt;='2-CALCUL ANNUALISATION FORFAIT'!$G$4,H35&lt;='2-CALCUL ANNUALISATION FORFAIT'!$H$4),VLOOKUP(G35,PARAMETRES!$M$16:$N$22,2,FALSE),0),
IF(I35=5,IF(AND(H35&gt;='2-CALCUL ANNUALISATION FORFAIT'!$G$4,H35&lt;='2-CALCUL ANNUALISATION FORFAIT'!$H$4),VLOOKUP(G35,PARAMETRES!$Q$16:$R$22,2,FALSE),0),
IF(I35=6,IF(AND(H35&gt;='2-CALCUL ANNUALISATION FORFAIT'!$G$4,H35&lt;='2-CALCUL ANNUALISATION FORFAIT'!$H$4),VLOOKUP(G35,PARAMETRES!$U$16:$V$22,2,FALSE),0),
IF(I35=7,IF(AND(H35&gt;='2-CALCUL ANNUALISATION FORFAIT'!$G$4,H35&lt;='2-CALCUL ANNUALISATION FORFAIT'!$H$4),VLOOKUP(G35,PARAMETRES!$Y$16:$Z$22,2,FALSE),0),
IF(I35=8,IF(AND(H35&gt;='2-CALCUL ANNUALISATION FORFAIT'!$G$4,H35&lt;='2-CALCUL ANNUALISATION FORFAIT'!$H$4),VLOOKUP(G35,PARAMETRES!$AC$16:$AD$22,2,FALSE),0),
IF(I35=9,IF(AND(H35&gt;='2-CALCUL ANNUALISATION FORFAIT'!$G$4,H35&lt;='2-CALCUL ANNUALISATION FORFAIT'!$H$4),VLOOKUP(G35,PARAMETRES!$AG$16:$AH$22,2,FALSE),0),
IF(I35=10,IF(AND(H35&gt;='2-CALCUL ANNUALISATION FORFAIT'!$G$4,H35&lt;='2-CALCUL ANNUALISATION FORFAIT'!$H$4),VLOOKUP(G35,PARAMETRES!$AK$16:$AL$22,2,FALSE),0))))))))))))</f>
        <v>RH</v>
      </c>
      <c r="K35" s="183">
        <f>IF(AND(H35&gt;='2-CALCUL ANNUALISATION FORFAIT'!$G$4,H35&lt;='2-CALCUL ANNUALISATION FORFAIT'!$H$4),VLOOKUP(J35,'2-CALCUL ANNUALISATION FORFAIT'!$E$24:$K$37,7,FALSE),"NP")</f>
        <v>0</v>
      </c>
      <c r="L35" s="188" t="str">
        <f t="shared" si="2"/>
        <v>samedi</v>
      </c>
      <c r="M35" s="47">
        <f t="shared" si="14"/>
        <v>45731</v>
      </c>
      <c r="N35" s="232" cm="1">
        <f t="array" ref="N35">IFERROR(IF(OR(M35&lt;'2-CALCUL ANNUALISATION FORFAIT'!$G$4,M35&gt;'2-CALCUL ANNUALISATION FORFAIT'!$H$4),"NP",IF(M35=$AA$7,$Z$7,IF(L35="lundi",IF(INDEX('2-CALCUL ANNUALISATION FORFAIT'!$K$43:$K$52,MOD(N34,COUNTIF('2-CALCUL ANNUALISATION FORFAIT'!$K$43:$K$52,"&gt;0"))+1)&gt;0,MOD(N34,COUNTIF('2-CALCUL ANNUALISATION FORFAIT'!$K$43:$K$52,"&gt;0"))+1,1),N34))),$Z$7)</f>
        <v>1</v>
      </c>
      <c r="O35" s="233" t="str">
        <f>IF(N35="NP","NP",
IF(N35=1,IF(AND(M35&gt;='2-CALCUL ANNUALISATION FORFAIT'!$G$4,M35&lt;='2-CALCUL ANNUALISATION FORFAIT'!$H$4),VLOOKUP(L35,PARAMETRES!$A$16:$B$22,2,FALSE),0),
IF(N35=2,IF(AND(M35&gt;='2-CALCUL ANNUALISATION FORFAIT'!$G$4,M35&lt;='2-CALCUL ANNUALISATION FORFAIT'!$H$4),VLOOKUP(L35,PARAMETRES!$E$16:$F$22,2,FALSE),0),
IF(N35=3,IF(AND(M35&gt;='2-CALCUL ANNUALISATION FORFAIT'!$G$4,M35&lt;='2-CALCUL ANNUALISATION FORFAIT'!$H$4),VLOOKUP(L35,PARAMETRES!$I$16:$J$22,2,FALSE),0),
IF(N35=4,IF(AND(M35&gt;='2-CALCUL ANNUALISATION FORFAIT'!$G$4,M35&lt;='2-CALCUL ANNUALISATION FORFAIT'!$H$4),VLOOKUP(L35,PARAMETRES!$M$16:$N$22,2,FALSE),0),
IF(N35=5,IF(AND(M35&gt;='2-CALCUL ANNUALISATION FORFAIT'!$G$4,M35&lt;='2-CALCUL ANNUALISATION FORFAIT'!$H$4),VLOOKUP(L35,PARAMETRES!$Q$16:$R$22,2,FALSE),0),
IF(N35=6,IF(AND(M35&gt;='2-CALCUL ANNUALISATION FORFAIT'!$G$4,M35&lt;='2-CALCUL ANNUALISATION FORFAIT'!$H$4),VLOOKUP(L35,PARAMETRES!$U$16:$V$22,2,FALSE),0),
IF(N35=7,IF(AND(M35&gt;='2-CALCUL ANNUALISATION FORFAIT'!$G$4,M35&lt;='2-CALCUL ANNUALISATION FORFAIT'!$H$4),VLOOKUP(L35,PARAMETRES!$Y$16:$Z$22,2,FALSE),0),
IF(N35=8,IF(AND(M35&gt;='2-CALCUL ANNUALISATION FORFAIT'!$G$4,M35&lt;='2-CALCUL ANNUALISATION FORFAIT'!$H$4),VLOOKUP(L35,PARAMETRES!$AC$16:$AD$22,2,FALSE),0),
IF(N35=9,IF(AND(M35&gt;='2-CALCUL ANNUALISATION FORFAIT'!$G$4,M35&lt;='2-CALCUL ANNUALISATION FORFAIT'!$H$4),VLOOKUP(L35,PARAMETRES!$AG$16:$AH$22,2,FALSE),0),
IF(N35=10,IF(AND(M35&gt;='2-CALCUL ANNUALISATION FORFAIT'!$G$4,M35&lt;='2-CALCUL ANNUALISATION FORFAIT'!$H$4),VLOOKUP(L35,PARAMETRES!$AK$16:$AL$22,2,FALSE),0))))))))))))</f>
        <v>RH</v>
      </c>
      <c r="P35" s="195">
        <f>IF(AND(M35&gt;='2-CALCUL ANNUALISATION FORFAIT'!$G$4,M35&lt;='2-CALCUL ANNUALISATION FORFAIT'!$H$4),VLOOKUP(O35,'2-CALCUL ANNUALISATION FORFAIT'!$E$24:$K$37,7,FALSE),"NP")</f>
        <v>0</v>
      </c>
      <c r="Q35" s="182" t="str">
        <f t="shared" si="3"/>
        <v>mardi</v>
      </c>
      <c r="R35" s="47">
        <f t="shared" si="15"/>
        <v>45762</v>
      </c>
      <c r="S35" s="232" cm="1">
        <f t="array" ref="S35">IFERROR(IF(OR(R35&lt;'2-CALCUL ANNUALISATION FORFAIT'!$G$4,R35&gt;'2-CALCUL ANNUALISATION FORFAIT'!$H$4),"NP",IF(R35=$AA$7,$Z$7,IF(Q35="lundi",IF(INDEX('2-CALCUL ANNUALISATION FORFAIT'!$K$43:$K$52,MOD(S34,COUNTIF('2-CALCUL ANNUALISATION FORFAIT'!$K$43:$K$52,"&gt;0"))+1)&gt;0,MOD(S34,COUNTIF('2-CALCUL ANNUALISATION FORFAIT'!$K$43:$K$52,"&gt;0"))+1,1),S34))),$Z$7)</f>
        <v>2</v>
      </c>
      <c r="T35" s="233" t="str">
        <f>IF(S35="NP","NP",
IF(S35=1,IF(AND(R35&gt;='2-CALCUL ANNUALISATION FORFAIT'!$G$4,R35&lt;='2-CALCUL ANNUALISATION FORFAIT'!$H$4),VLOOKUP(Q35,PARAMETRES!$A$16:$B$22,2,FALSE),0),
IF(S35=2,IF(AND(R35&gt;='2-CALCUL ANNUALISATION FORFAIT'!$G$4,R35&lt;='2-CALCUL ANNUALISATION FORFAIT'!$H$4),VLOOKUP(Q35,PARAMETRES!$E$16:$F$22,2,FALSE),0),
IF(S35=3,IF(AND(R35&gt;='2-CALCUL ANNUALISATION FORFAIT'!$G$4,R35&lt;='2-CALCUL ANNUALISATION FORFAIT'!$H$4),VLOOKUP(Q35,PARAMETRES!$I$16:$J$22,2,FALSE),0),
IF(S35=4,IF(AND(R35&gt;='2-CALCUL ANNUALISATION FORFAIT'!$G$4,R35&lt;='2-CALCUL ANNUALISATION FORFAIT'!$H$4),VLOOKUP(Q35,PARAMETRES!$M$16:$N$22,2,FALSE),0),
IF(S35=5,IF(AND(R35&gt;='2-CALCUL ANNUALISATION FORFAIT'!$G$4,R35&lt;='2-CALCUL ANNUALISATION FORFAIT'!$H$4),VLOOKUP(Q35,PARAMETRES!$Q$16:$R$22,2,FALSE),0),
IF(S35=6,IF(AND(R35&gt;='2-CALCUL ANNUALISATION FORFAIT'!$G$4,R35&lt;='2-CALCUL ANNUALISATION FORFAIT'!$H$4),VLOOKUP(Q35,PARAMETRES!$U$16:$V$22,2,FALSE),0),
IF(S35=7,IF(AND(R35&gt;='2-CALCUL ANNUALISATION FORFAIT'!$G$4,R35&lt;='2-CALCUL ANNUALISATION FORFAIT'!$H$4),VLOOKUP(Q35,PARAMETRES!$Y$16:$Z$22,2,FALSE),0),
IF(S35=8,IF(AND(R35&gt;='2-CALCUL ANNUALISATION FORFAIT'!$G$4,R35&lt;='2-CALCUL ANNUALISATION FORFAIT'!$H$4),VLOOKUP(Q35,PARAMETRES!$AC$16:$AD$22,2,FALSE),0),
IF(S35=9,IF(AND(R35&gt;='2-CALCUL ANNUALISATION FORFAIT'!$G$4,R35&lt;='2-CALCUL ANNUALISATION FORFAIT'!$H$4),VLOOKUP(Q35,PARAMETRES!$AG$16:$AH$22,2,FALSE),0),
IF(S35=10,IF(AND(R35&gt;='2-CALCUL ANNUALISATION FORFAIT'!$G$4,R35&lt;='2-CALCUL ANNUALISATION FORFAIT'!$H$4),VLOOKUP(Q35,PARAMETRES!$AK$16:$AL$22,2,FALSE),0))))))))))))</f>
        <v>J2</v>
      </c>
      <c r="U35" s="195">
        <f>IF(AND(R35&gt;='2-CALCUL ANNUALISATION FORFAIT'!$G$4,R35&lt;='2-CALCUL ANNUALISATION FORFAIT'!$H$4),VLOOKUP(T35,'2-CALCUL ANNUALISATION FORFAIT'!$E$24:$K$37,7,FALSE),"NP")</f>
        <v>0.20833333333333331</v>
      </c>
      <c r="V35" s="199" t="str">
        <f t="shared" si="4"/>
        <v>jeudi</v>
      </c>
      <c r="W35" s="181">
        <f t="shared" si="16"/>
        <v>45792</v>
      </c>
      <c r="X35" s="232" cm="1">
        <f t="array" ref="X35">IFERROR(IF(OR(W35&lt;'2-CALCUL ANNUALISATION FORFAIT'!$G$4,W35&gt;'2-CALCUL ANNUALISATION FORFAIT'!$H$4),"NP",IF(W35=$AA$7,$Z$7,IF(V35="lundi",IF(INDEX('2-CALCUL ANNUALISATION FORFAIT'!$K$43:$K$52,MOD(X34,COUNTIF('2-CALCUL ANNUALISATION FORFAIT'!$K$43:$K$52,"&gt;0"))+1)&gt;0,MOD(X34,COUNTIF('2-CALCUL ANNUALISATION FORFAIT'!$K$43:$K$52,"&gt;0"))+1,1),X34))),$Z$7)</f>
        <v>2</v>
      </c>
      <c r="Y35" s="233" t="str">
        <f>IF(X35="NP","NP",
IF(X35=1,IF(AND(W35&gt;='2-CALCUL ANNUALISATION FORFAIT'!$G$4,W35&lt;='2-CALCUL ANNUALISATION FORFAIT'!$H$4),VLOOKUP(V35,PARAMETRES!$A$16:$B$22,2,FALSE),0),
IF(X35=2,IF(AND(W35&gt;='2-CALCUL ANNUALISATION FORFAIT'!$G$4,W35&lt;='2-CALCUL ANNUALISATION FORFAIT'!$H$4),VLOOKUP(V35,PARAMETRES!$E$16:$F$22,2,FALSE),0),
IF(X35=3,IF(AND(W35&gt;='2-CALCUL ANNUALISATION FORFAIT'!$G$4,W35&lt;='2-CALCUL ANNUALISATION FORFAIT'!$H$4),VLOOKUP(V35,PARAMETRES!$I$16:$J$22,2,FALSE),0),
IF(X35=4,IF(AND(W35&gt;='2-CALCUL ANNUALISATION FORFAIT'!$G$4,W35&lt;='2-CALCUL ANNUALISATION FORFAIT'!$H$4),VLOOKUP(V35,PARAMETRES!$M$16:$N$22,2,FALSE),0),
IF(X35=5,IF(AND(W35&gt;='2-CALCUL ANNUALISATION FORFAIT'!$G$4,W35&lt;='2-CALCUL ANNUALISATION FORFAIT'!$H$4),VLOOKUP(V35,PARAMETRES!$Q$16:$R$22,2,FALSE),0),
IF(X35=6,IF(AND(W35&gt;='2-CALCUL ANNUALISATION FORFAIT'!$G$4,W35&lt;='2-CALCUL ANNUALISATION FORFAIT'!$H$4),VLOOKUP(V35,PARAMETRES!$U$16:$V$22,2,FALSE),0),
IF(X35=7,IF(AND(W35&gt;='2-CALCUL ANNUALISATION FORFAIT'!$G$4,W35&lt;='2-CALCUL ANNUALISATION FORFAIT'!$H$4),VLOOKUP(V35,PARAMETRES!$Y$16:$Z$22,2,FALSE),0),
IF(X35=8,IF(AND(W35&gt;='2-CALCUL ANNUALISATION FORFAIT'!$G$4,W35&lt;='2-CALCUL ANNUALISATION FORFAIT'!$H$4),VLOOKUP(V35,PARAMETRES!$AC$16:$AD$22,2,FALSE),0),
IF(X35=9,IF(AND(W35&gt;='2-CALCUL ANNUALISATION FORFAIT'!$G$4,W35&lt;='2-CALCUL ANNUALISATION FORFAIT'!$H$4),VLOOKUP(V35,PARAMETRES!$AG$16:$AH$22,2,FALSE),0),
IF(X35=10,IF(AND(W35&gt;='2-CALCUL ANNUALISATION FORFAIT'!$G$4,W35&lt;='2-CALCUL ANNUALISATION FORFAIT'!$H$4),VLOOKUP(V35,PARAMETRES!$AK$16:$AL$22,2,FALSE),0))))))))))))</f>
        <v>J2</v>
      </c>
      <c r="Z35" s="195">
        <f>IF(AND(W35&gt;='2-CALCUL ANNUALISATION FORFAIT'!$G$4,W35&lt;='2-CALCUL ANNUALISATION FORFAIT'!$H$4),VLOOKUP(Y35,'2-CALCUL ANNUALISATION FORFAIT'!$E$24:$K$37,7,FALSE),"NP")</f>
        <v>0.20833333333333331</v>
      </c>
      <c r="AA35" s="182" t="str">
        <f t="shared" si="5"/>
        <v>dimanche</v>
      </c>
      <c r="AB35" s="47">
        <f t="shared" si="17"/>
        <v>45823</v>
      </c>
      <c r="AC35" s="232" cm="1">
        <f t="array" ref="AC35">IFERROR(IF(OR(AB35&lt;'2-CALCUL ANNUALISATION FORFAIT'!$G$4,AB35&gt;'2-CALCUL ANNUALISATION FORFAIT'!$H$4),"NP",IF(AB35=$AA$7,$Z$7,IF(AA35="lundi",IF(INDEX('2-CALCUL ANNUALISATION FORFAIT'!$K$43:$K$52,MOD(AC34,COUNTIF('2-CALCUL ANNUALISATION FORFAIT'!$K$43:$K$52,"&gt;0"))+1)&gt;0,MOD(AC34,COUNTIF('2-CALCUL ANNUALISATION FORFAIT'!$K$43:$K$52,"&gt;0"))+1,1),AC34))),$Z$7)</f>
        <v>2</v>
      </c>
      <c r="AD35" s="233" t="str">
        <f>IF(AC35="NP","NP",
IF(AC35=1,IF(AND(AB35&gt;='2-CALCUL ANNUALISATION FORFAIT'!$G$4,AB35&lt;='2-CALCUL ANNUALISATION FORFAIT'!$H$4),VLOOKUP(AA35,PARAMETRES!$A$16:$B$22,2,FALSE),0),
IF(AC35=2,IF(AND(AB35&gt;='2-CALCUL ANNUALISATION FORFAIT'!$G$4,AB35&lt;='2-CALCUL ANNUALISATION FORFAIT'!$H$4),VLOOKUP(AA35,PARAMETRES!$E$16:$F$22,2,FALSE),0),
IF(AC35=3,IF(AND(AB35&gt;='2-CALCUL ANNUALISATION FORFAIT'!$G$4,AB35&lt;='2-CALCUL ANNUALISATION FORFAIT'!$H$4),VLOOKUP(AA35,PARAMETRES!$I$16:$J$22,2,FALSE),0),
IF(AC35=4,IF(AND(AB35&gt;='2-CALCUL ANNUALISATION FORFAIT'!$G$4,AB35&lt;='2-CALCUL ANNUALISATION FORFAIT'!$H$4),VLOOKUP(AA35,PARAMETRES!$M$16:$N$22,2,FALSE),0),
IF(AC35=5,IF(AND(AB35&gt;='2-CALCUL ANNUALISATION FORFAIT'!$G$4,AB35&lt;='2-CALCUL ANNUALISATION FORFAIT'!$H$4),VLOOKUP(AA35,PARAMETRES!$Q$16:$R$22,2,FALSE),0),
IF(AC35=6,IF(AND(AB35&gt;='2-CALCUL ANNUALISATION FORFAIT'!$G$4,AB35&lt;='2-CALCUL ANNUALISATION FORFAIT'!$H$4),VLOOKUP(AA35,PARAMETRES!$U$16:$V$22,2,FALSE),0),
IF(AC35=7,IF(AND(AB35&gt;='2-CALCUL ANNUALISATION FORFAIT'!$G$4,AB35&lt;='2-CALCUL ANNUALISATION FORFAIT'!$H$4),VLOOKUP(AA35,PARAMETRES!$Y$16:$Z$22,2,FALSE),0),
IF(AC35=8,IF(AND(AB35&gt;='2-CALCUL ANNUALISATION FORFAIT'!$G$4,AB35&lt;='2-CALCUL ANNUALISATION FORFAIT'!$H$4),VLOOKUP(AA35,PARAMETRES!$AC$16:$AD$22,2,FALSE),0),
IF(AC35=9,IF(AND(AB35&gt;='2-CALCUL ANNUALISATION FORFAIT'!$G$4,AB35&lt;='2-CALCUL ANNUALISATION FORFAIT'!$H$4),VLOOKUP(AA35,PARAMETRES!$AG$16:$AH$22,2,FALSE),0),
IF(AC35=10,IF(AND(AB35&gt;='2-CALCUL ANNUALISATION FORFAIT'!$G$4,AB35&lt;='2-CALCUL ANNUALISATION FORFAIT'!$H$4),VLOOKUP(AA35,PARAMETRES!$AK$16:$AL$22,2,FALSE),0))))))))))))</f>
        <v>RH</v>
      </c>
      <c r="AE35" s="195">
        <f>IF(AND(AB35&gt;='2-CALCUL ANNUALISATION FORFAIT'!$G$4,AB35&lt;='2-CALCUL ANNUALISATION FORFAIT'!$H$4),VLOOKUP(AD35,'2-CALCUL ANNUALISATION FORFAIT'!$E$24:$K$37,7,FALSE),"NP")</f>
        <v>0</v>
      </c>
      <c r="AF35" s="201" t="str">
        <f t="shared" si="6"/>
        <v>mardi</v>
      </c>
      <c r="AG35" s="47">
        <f t="shared" si="18"/>
        <v>45853</v>
      </c>
      <c r="AH35" s="232" cm="1">
        <f t="array" ref="AH35">IFERROR(IF(OR(AG35&lt;'2-CALCUL ANNUALISATION FORFAIT'!$G$4,AG35&gt;'2-CALCUL ANNUALISATION FORFAIT'!$H$4),"NP",IF(AG35=$AA$7,$Z$7,IF(AF35="lundi",IF(INDEX('2-CALCUL ANNUALISATION FORFAIT'!$K$43:$K$52,MOD(AH34,COUNTIF('2-CALCUL ANNUALISATION FORFAIT'!$K$43:$K$52,"&gt;0"))+1)&gt;0,MOD(AH34,COUNTIF('2-CALCUL ANNUALISATION FORFAIT'!$K$43:$K$52,"&gt;0"))+1,1),AH34))),$Z$7)</f>
        <v>1</v>
      </c>
      <c r="AI35" s="233" t="str">
        <f>IF(AH35="NP","NP",
IF(AH35=1,IF(AND(AG35&gt;='2-CALCUL ANNUALISATION FORFAIT'!$G$4,AG35&lt;='2-CALCUL ANNUALISATION FORFAIT'!$H$4),VLOOKUP(AF35,PARAMETRES!$A$16:$B$22,2,FALSE),0),
IF(AH35=2,IF(AND(AG35&gt;='2-CALCUL ANNUALISATION FORFAIT'!$G$4,AG35&lt;='2-CALCUL ANNUALISATION FORFAIT'!$H$4),VLOOKUP(AF35,PARAMETRES!$E$16:$F$22,2,FALSE),0),
IF(AH35=3,IF(AND(AG35&gt;='2-CALCUL ANNUALISATION FORFAIT'!$G$4,AG35&lt;='2-CALCUL ANNUALISATION FORFAIT'!$H$4),VLOOKUP(AF35,PARAMETRES!$I$16:$J$22,2,FALSE),0),
IF(AH35=4,IF(AND(AG35&gt;='2-CALCUL ANNUALISATION FORFAIT'!$G$4,AG35&lt;='2-CALCUL ANNUALISATION FORFAIT'!$H$4),VLOOKUP(AF35,PARAMETRES!$M$16:$N$22,2,FALSE),0),
IF(AH35=5,IF(AND(AG35&gt;='2-CALCUL ANNUALISATION FORFAIT'!$G$4,AG35&lt;='2-CALCUL ANNUALISATION FORFAIT'!$H$4),VLOOKUP(AF35,PARAMETRES!$Q$16:$R$22,2,FALSE),0),
IF(AH35=6,IF(AND(AG35&gt;='2-CALCUL ANNUALISATION FORFAIT'!$G$4,AG35&lt;='2-CALCUL ANNUALISATION FORFAIT'!$H$4),VLOOKUP(AF35,PARAMETRES!$U$16:$V$22,2,FALSE),0),
IF(AH35=7,IF(AND(AG35&gt;='2-CALCUL ANNUALISATION FORFAIT'!$G$4,AG35&lt;='2-CALCUL ANNUALISATION FORFAIT'!$H$4),VLOOKUP(AF35,PARAMETRES!$Y$16:$Z$22,2,FALSE),0),
IF(AH35=8,IF(AND(AG35&gt;='2-CALCUL ANNUALISATION FORFAIT'!$G$4,AG35&lt;='2-CALCUL ANNUALISATION FORFAIT'!$H$4),VLOOKUP(AF35,PARAMETRES!$AC$16:$AD$22,2,FALSE),0),
IF(AH35=9,IF(AND(AG35&gt;='2-CALCUL ANNUALISATION FORFAIT'!$G$4,AG35&lt;='2-CALCUL ANNUALISATION FORFAIT'!$H$4),VLOOKUP(AF35,PARAMETRES!$AG$16:$AH$22,2,FALSE),0),
IF(AH35=10,IF(AND(AG35&gt;='2-CALCUL ANNUALISATION FORFAIT'!$G$4,AG35&lt;='2-CALCUL ANNUALISATION FORFAIT'!$H$4),VLOOKUP(AF35,PARAMETRES!$AK$16:$AL$22,2,FALSE),0))))))))))))</f>
        <v>J</v>
      </c>
      <c r="AJ35" s="195">
        <f>IF(AND(AG35&gt;='2-CALCUL ANNUALISATION FORFAIT'!$G$4,AG35&lt;='2-CALCUL ANNUALISATION FORFAIT'!$H$4),VLOOKUP(AI35,'2-CALCUL ANNUALISATION FORFAIT'!$E$24:$K$37,7,FALSE),"NP")</f>
        <v>0.37500000000000006</v>
      </c>
      <c r="AK35" s="182" t="str">
        <f t="shared" si="7"/>
        <v>vendredi</v>
      </c>
      <c r="AL35" s="47">
        <f t="shared" si="19"/>
        <v>45884</v>
      </c>
      <c r="AM35" s="232" cm="1">
        <f t="array" ref="AM35">IFERROR(IF(OR(AL35&lt;'2-CALCUL ANNUALISATION FORFAIT'!$G$4,AL35&gt;'2-CALCUL ANNUALISATION FORFAIT'!$H$4),"NP",IF(AL35=$AA$7,$Z$7,IF(AK35="lundi",IF(INDEX('2-CALCUL ANNUALISATION FORFAIT'!$K$43:$K$52,MOD(AM34,COUNTIF('2-CALCUL ANNUALISATION FORFAIT'!$K$43:$K$52,"&gt;0"))+1)&gt;0,MOD(AM34,COUNTIF('2-CALCUL ANNUALISATION FORFAIT'!$K$43:$K$52,"&gt;0"))+1,1),AM34))),$Z$7)</f>
        <v>1</v>
      </c>
      <c r="AN35" s="233" t="str">
        <f>IF(AM35="NP","NP",
IF(AM35=1,IF(AND(AL35&gt;='2-CALCUL ANNUALISATION FORFAIT'!$G$4,AL35&lt;='2-CALCUL ANNUALISATION FORFAIT'!$H$4),VLOOKUP(AK35,PARAMETRES!$A$16:$B$22,2,FALSE),0),
IF(AM35=2,IF(AND(AL35&gt;='2-CALCUL ANNUALISATION FORFAIT'!$G$4,AL35&lt;='2-CALCUL ANNUALISATION FORFAIT'!$H$4),VLOOKUP(AK35,PARAMETRES!$E$16:$F$22,2,FALSE),0),
IF(AM35=3,IF(AND(AL35&gt;='2-CALCUL ANNUALISATION FORFAIT'!$G$4,AL35&lt;='2-CALCUL ANNUALISATION FORFAIT'!$H$4),VLOOKUP(AK35,PARAMETRES!$I$16:$J$22,2,FALSE),0),
IF(AM35=4,IF(AND(AL35&gt;='2-CALCUL ANNUALISATION FORFAIT'!$G$4,AL35&lt;='2-CALCUL ANNUALISATION FORFAIT'!$H$4),VLOOKUP(AK35,PARAMETRES!$M$16:$N$22,2,FALSE),0),
IF(AM35=5,IF(AND(AL35&gt;='2-CALCUL ANNUALISATION FORFAIT'!$G$4,AL35&lt;='2-CALCUL ANNUALISATION FORFAIT'!$H$4),VLOOKUP(AK35,PARAMETRES!$Q$16:$R$22,2,FALSE),0),
IF(AM35=6,IF(AND(AL35&gt;='2-CALCUL ANNUALISATION FORFAIT'!$G$4,AL35&lt;='2-CALCUL ANNUALISATION FORFAIT'!$H$4),VLOOKUP(AK35,PARAMETRES!$U$16:$V$22,2,FALSE),0),
IF(AM35=7,IF(AND(AL35&gt;='2-CALCUL ANNUALISATION FORFAIT'!$G$4,AL35&lt;='2-CALCUL ANNUALISATION FORFAIT'!$H$4),VLOOKUP(AK35,PARAMETRES!$Y$16:$Z$22,2,FALSE),0),
IF(AM35=8,IF(AND(AL35&gt;='2-CALCUL ANNUALISATION FORFAIT'!$G$4,AL35&lt;='2-CALCUL ANNUALISATION FORFAIT'!$H$4),VLOOKUP(AK35,PARAMETRES!$AC$16:$AD$22,2,FALSE),0),
IF(AM35=9,IF(AND(AL35&gt;='2-CALCUL ANNUALISATION FORFAIT'!$G$4,AL35&lt;='2-CALCUL ANNUALISATION FORFAIT'!$H$4),VLOOKUP(AK35,PARAMETRES!$AG$16:$AH$22,2,FALSE),0),
IF(AM35=10,IF(AND(AL35&gt;='2-CALCUL ANNUALISATION FORFAIT'!$G$4,AL35&lt;='2-CALCUL ANNUALISATION FORFAIT'!$H$4),VLOOKUP(AK35,PARAMETRES!$AK$16:$AL$22,2,FALSE),0))))))))))))</f>
        <v>J</v>
      </c>
      <c r="AO35" s="195">
        <f>IF(AND(AL35&gt;='2-CALCUL ANNUALISATION FORFAIT'!$G$4,AL35&lt;='2-CALCUL ANNUALISATION FORFAIT'!$H$4),VLOOKUP(AN35,'2-CALCUL ANNUALISATION FORFAIT'!$E$24:$K$37,7,FALSE),"NP")</f>
        <v>0.37500000000000006</v>
      </c>
      <c r="AP35" s="182" t="str">
        <f t="shared" si="8"/>
        <v>lundi</v>
      </c>
      <c r="AQ35" s="47">
        <f t="shared" si="20"/>
        <v>45915</v>
      </c>
      <c r="AR35" s="232" cm="1">
        <f t="array" ref="AR35">IFERROR(IF(OR(AQ35&lt;'2-CALCUL ANNUALISATION FORFAIT'!$G$4,AQ35&gt;'2-CALCUL ANNUALISATION FORFAIT'!$H$4),"NP",IF(AQ35=$AA$7,$Z$7,IF(AP35="lundi",IF(INDEX('2-CALCUL ANNUALISATION FORFAIT'!$K$43:$K$52,MOD(AR34,COUNTIF('2-CALCUL ANNUALISATION FORFAIT'!$K$43:$K$52,"&gt;0"))+1)&gt;0,MOD(AR34,COUNTIF('2-CALCUL ANNUALISATION FORFAIT'!$K$43:$K$52,"&gt;0"))+1,1),AR34))),$Z$7)</f>
        <v>2</v>
      </c>
      <c r="AS35" s="233" t="str">
        <f>IF(AR35="NP","NP",
IF(AR35=1,IF(AND(AQ35&gt;='2-CALCUL ANNUALISATION FORFAIT'!$G$4,AQ35&lt;='2-CALCUL ANNUALISATION FORFAIT'!$H$4),VLOOKUP(AP35,PARAMETRES!$A$16:$B$22,2,FALSE),0),
IF(AR35=2,IF(AND(AQ35&gt;='2-CALCUL ANNUALISATION FORFAIT'!$G$4,AQ35&lt;='2-CALCUL ANNUALISATION FORFAIT'!$H$4),VLOOKUP(AP35,PARAMETRES!$E$16:$F$22,2,FALSE),0),
IF(AR35=3,IF(AND(AQ35&gt;='2-CALCUL ANNUALISATION FORFAIT'!$G$4,AQ35&lt;='2-CALCUL ANNUALISATION FORFAIT'!$H$4),VLOOKUP(AP35,PARAMETRES!$I$16:$J$22,2,FALSE),0),
IF(AR35=4,IF(AND(AQ35&gt;='2-CALCUL ANNUALISATION FORFAIT'!$G$4,AQ35&lt;='2-CALCUL ANNUALISATION FORFAIT'!$H$4),VLOOKUP(AP35,PARAMETRES!$M$16:$N$22,2,FALSE),0),
IF(AR35=5,IF(AND(AQ35&gt;='2-CALCUL ANNUALISATION FORFAIT'!$G$4,AQ35&lt;='2-CALCUL ANNUALISATION FORFAIT'!$H$4),VLOOKUP(AP35,PARAMETRES!$Q$16:$R$22,2,FALSE),0),
IF(AR35=6,IF(AND(AQ35&gt;='2-CALCUL ANNUALISATION FORFAIT'!$G$4,AQ35&lt;='2-CALCUL ANNUALISATION FORFAIT'!$H$4),VLOOKUP(AP35,PARAMETRES!$U$16:$V$22,2,FALSE),0),
IF(AR35=7,IF(AND(AQ35&gt;='2-CALCUL ANNUALISATION FORFAIT'!$G$4,AQ35&lt;='2-CALCUL ANNUALISATION FORFAIT'!$H$4),VLOOKUP(AP35,PARAMETRES!$Y$16:$Z$22,2,FALSE),0),
IF(AR35=8,IF(AND(AQ35&gt;='2-CALCUL ANNUALISATION FORFAIT'!$G$4,AQ35&lt;='2-CALCUL ANNUALISATION FORFAIT'!$H$4),VLOOKUP(AP35,PARAMETRES!$AC$16:$AD$22,2,FALSE),0),
IF(AR35=9,IF(AND(AQ35&gt;='2-CALCUL ANNUALISATION FORFAIT'!$G$4,AQ35&lt;='2-CALCUL ANNUALISATION FORFAIT'!$H$4),VLOOKUP(AP35,PARAMETRES!$AG$16:$AH$22,2,FALSE),0),
IF(AR35=10,IF(AND(AQ35&gt;='2-CALCUL ANNUALISATION FORFAIT'!$G$4,AQ35&lt;='2-CALCUL ANNUALISATION FORFAIT'!$H$4),VLOOKUP(AP35,PARAMETRES!$AK$16:$AL$22,2,FALSE),0))))))))))))</f>
        <v>J2</v>
      </c>
      <c r="AT35" s="195">
        <f>IF(AND(AQ35&gt;='2-CALCUL ANNUALISATION FORFAIT'!$G$4,AQ35&lt;='2-CALCUL ANNUALISATION FORFAIT'!$H$4),VLOOKUP(AS35,'2-CALCUL ANNUALISATION FORFAIT'!$E$24:$K$37,7,FALSE),"NP")</f>
        <v>0.20833333333333331</v>
      </c>
      <c r="AU35" s="182" t="str">
        <f t="shared" si="9"/>
        <v>mercredi</v>
      </c>
      <c r="AV35" s="180">
        <f t="shared" si="21"/>
        <v>45945</v>
      </c>
      <c r="AW35" s="232" cm="1">
        <f t="array" ref="AW35">IFERROR(IF(OR(AV35&lt;'2-CALCUL ANNUALISATION FORFAIT'!$G$4,AV35&gt;'2-CALCUL ANNUALISATION FORFAIT'!$H$4),"NP",IF(AV35=$AA$7,$Z$7,IF(AU35="lundi",IF(INDEX('2-CALCUL ANNUALISATION FORFAIT'!$K$43:$K$52,MOD(AW34,COUNTIF('2-CALCUL ANNUALISATION FORFAIT'!$K$43:$K$52,"&gt;0"))+1)&gt;0,MOD(AW34,COUNTIF('2-CALCUL ANNUALISATION FORFAIT'!$K$43:$K$52,"&gt;0"))+1,1),AW34))),$Z$7)</f>
        <v>2</v>
      </c>
      <c r="AX35" s="233" t="str">
        <f>IF(AW35="NP","NP",
IF(AW35=1,IF(AND(AV35&gt;='2-CALCUL ANNUALISATION FORFAIT'!$G$4,AV35&lt;='2-CALCUL ANNUALISATION FORFAIT'!$H$4),VLOOKUP(AU35,PARAMETRES!$A$16:$B$22,2,FALSE),0),
IF(AW35=2,IF(AND(AV35&gt;='2-CALCUL ANNUALISATION FORFAIT'!$G$4,AV35&lt;='2-CALCUL ANNUALISATION FORFAIT'!$H$4),VLOOKUP(AU35,PARAMETRES!$E$16:$F$22,2,FALSE),0),
IF(AW35=3,IF(AND(AV35&gt;='2-CALCUL ANNUALISATION FORFAIT'!$G$4,AV35&lt;='2-CALCUL ANNUALISATION FORFAIT'!$H$4),VLOOKUP(AU35,PARAMETRES!$I$16:$J$22,2,FALSE),0),
IF(AW35=4,IF(AND(AV35&gt;='2-CALCUL ANNUALISATION FORFAIT'!$G$4,AV35&lt;='2-CALCUL ANNUALISATION FORFAIT'!$H$4),VLOOKUP(AU35,PARAMETRES!$M$16:$N$22,2,FALSE),0),
IF(AW35=5,IF(AND(AV35&gt;='2-CALCUL ANNUALISATION FORFAIT'!$G$4,AV35&lt;='2-CALCUL ANNUALISATION FORFAIT'!$H$4),VLOOKUP(AU35,PARAMETRES!$Q$16:$R$22,2,FALSE),0),
IF(AW35=6,IF(AND(AV35&gt;='2-CALCUL ANNUALISATION FORFAIT'!$G$4,AV35&lt;='2-CALCUL ANNUALISATION FORFAIT'!$H$4),VLOOKUP(AU35,PARAMETRES!$U$16:$V$22,2,FALSE),0),
IF(AW35=7,IF(AND(AV35&gt;='2-CALCUL ANNUALISATION FORFAIT'!$G$4,AV35&lt;='2-CALCUL ANNUALISATION FORFAIT'!$H$4),VLOOKUP(AU35,PARAMETRES!$Y$16:$Z$22,2,FALSE),0),
IF(AW35=8,IF(AND(AV35&gt;='2-CALCUL ANNUALISATION FORFAIT'!$G$4,AV35&lt;='2-CALCUL ANNUALISATION FORFAIT'!$H$4),VLOOKUP(AU35,PARAMETRES!$AC$16:$AD$22,2,FALSE),0),
IF(AW35=9,IF(AND(AV35&gt;='2-CALCUL ANNUALISATION FORFAIT'!$G$4,AV35&lt;='2-CALCUL ANNUALISATION FORFAIT'!$H$4),VLOOKUP(AU35,PARAMETRES!$AG$16:$AH$22,2,FALSE),0),
IF(AW35=10,IF(AND(AV35&gt;='2-CALCUL ANNUALISATION FORFAIT'!$G$4,AV35&lt;='2-CALCUL ANNUALISATION FORFAIT'!$H$4),VLOOKUP(AU35,PARAMETRES!$AK$16:$AL$22,2,FALSE),0))))))))))))</f>
        <v>J2</v>
      </c>
      <c r="AY35" s="195">
        <f>IF(AND(AV35&gt;='2-CALCUL ANNUALISATION FORFAIT'!$G$4,AV35&lt;='2-CALCUL ANNUALISATION FORFAIT'!$H$4),VLOOKUP(AX35,'2-CALCUL ANNUALISATION FORFAIT'!$E$24:$K$37,7,FALSE),"NP")</f>
        <v>0.20833333333333331</v>
      </c>
      <c r="AZ35" s="182" t="str">
        <f t="shared" si="10"/>
        <v>samedi</v>
      </c>
      <c r="BA35" s="47">
        <f t="shared" si="22"/>
        <v>45976</v>
      </c>
      <c r="BB35" s="232" cm="1">
        <f t="array" ref="BB35">IFERROR(IF(OR(BA35&lt;'2-CALCUL ANNUALISATION FORFAIT'!$G$4,BA35&gt;'2-CALCUL ANNUALISATION FORFAIT'!$H$4),"NP",IF(BA35=$AA$7,$Z$7,IF(AZ35="lundi",IF(INDEX('2-CALCUL ANNUALISATION FORFAIT'!$K$43:$K$52,MOD(BB34,COUNTIF('2-CALCUL ANNUALISATION FORFAIT'!$K$43:$K$52,"&gt;0"))+1)&gt;0,MOD(BB34,COUNTIF('2-CALCUL ANNUALISATION FORFAIT'!$K$43:$K$52,"&gt;0"))+1,1),BB34))),$Z$7)</f>
        <v>2</v>
      </c>
      <c r="BC35" s="233" t="str">
        <f>IF(BB35="NP","NP",
IF(BB35=1,IF(AND(BA35&gt;='2-CALCUL ANNUALISATION FORFAIT'!$G$4,BA35&lt;='2-CALCUL ANNUALISATION FORFAIT'!$H$4),VLOOKUP(AZ35,PARAMETRES!$A$16:$B$22,2,FALSE),0),
IF(BB35=2,IF(AND(BA35&gt;='2-CALCUL ANNUALISATION FORFAIT'!$G$4,BA35&lt;='2-CALCUL ANNUALISATION FORFAIT'!$H$4),VLOOKUP(AZ35,PARAMETRES!$E$16:$F$22,2,FALSE),0),
IF(BB35=3,IF(AND(BA35&gt;='2-CALCUL ANNUALISATION FORFAIT'!$G$4,BA35&lt;='2-CALCUL ANNUALISATION FORFAIT'!$H$4),VLOOKUP(AZ35,PARAMETRES!$I$16:$J$22,2,FALSE),0),
IF(BB35=4,IF(AND(BA35&gt;='2-CALCUL ANNUALISATION FORFAIT'!$G$4,BA35&lt;='2-CALCUL ANNUALISATION FORFAIT'!$H$4),VLOOKUP(AZ35,PARAMETRES!$M$16:$N$22,2,FALSE),0),
IF(BB35=5,IF(AND(BA35&gt;='2-CALCUL ANNUALISATION FORFAIT'!$G$4,BA35&lt;='2-CALCUL ANNUALISATION FORFAIT'!$H$4),VLOOKUP(AZ35,PARAMETRES!$Q$16:$R$22,2,FALSE),0),
IF(BB35=6,IF(AND(BA35&gt;='2-CALCUL ANNUALISATION FORFAIT'!$G$4,BA35&lt;='2-CALCUL ANNUALISATION FORFAIT'!$H$4),VLOOKUP(AZ35,PARAMETRES!$U$16:$V$22,2,FALSE),0),
IF(BB35=7,IF(AND(BA35&gt;='2-CALCUL ANNUALISATION FORFAIT'!$G$4,BA35&lt;='2-CALCUL ANNUALISATION FORFAIT'!$H$4),VLOOKUP(AZ35,PARAMETRES!$Y$16:$Z$22,2,FALSE),0),
IF(BB35=8,IF(AND(BA35&gt;='2-CALCUL ANNUALISATION FORFAIT'!$G$4,BA35&lt;='2-CALCUL ANNUALISATION FORFAIT'!$H$4),VLOOKUP(AZ35,PARAMETRES!$AC$16:$AD$22,2,FALSE),0),
IF(BB35=9,IF(AND(BA35&gt;='2-CALCUL ANNUALISATION FORFAIT'!$G$4,BA35&lt;='2-CALCUL ANNUALISATION FORFAIT'!$H$4),VLOOKUP(AZ35,PARAMETRES!$AG$16:$AH$22,2,FALSE),0),
IF(BB35=10,IF(AND(BA35&gt;='2-CALCUL ANNUALISATION FORFAIT'!$G$4,BA35&lt;='2-CALCUL ANNUALISATION FORFAIT'!$H$4),VLOOKUP(AZ35,PARAMETRES!$AK$16:$AL$22,2,FALSE),0))))))))))))</f>
        <v>RH</v>
      </c>
      <c r="BD35" s="195">
        <f>IF(AND(BA35&gt;='2-CALCUL ANNUALISATION FORFAIT'!$G$4,BA35&lt;='2-CALCUL ANNUALISATION FORFAIT'!$H$4),VLOOKUP(BC35,'2-CALCUL ANNUALISATION FORFAIT'!$E$24:$K$37,7,FALSE),"NP")</f>
        <v>0</v>
      </c>
      <c r="BE35" s="182" t="str">
        <f t="shared" si="11"/>
        <v>lundi</v>
      </c>
      <c r="BF35" s="47">
        <f t="shared" si="23"/>
        <v>46006</v>
      </c>
      <c r="BG35" s="232" cm="1">
        <f t="array" ref="BG35">IFERROR(IF(OR(BF35&lt;'2-CALCUL ANNUALISATION FORFAIT'!$G$4,BF35&gt;'2-CALCUL ANNUALISATION FORFAIT'!$H$4),"NP",IF(BF35=$AA$7,$Z$7,IF(BE35="lundi",IF(INDEX('2-CALCUL ANNUALISATION FORFAIT'!$K$43:$K$52,MOD(BG34,COUNTIF('2-CALCUL ANNUALISATION FORFAIT'!$K$43:$K$52,"&gt;0"))+1)&gt;0,MOD(BG34,COUNTIF('2-CALCUL ANNUALISATION FORFAIT'!$K$43:$K$52,"&gt;0"))+1,1),BG34))),$Z$7)</f>
        <v>1</v>
      </c>
      <c r="BH35" s="233" t="str">
        <f>IF(BG35="NP","NP",
IF(BG35=1,IF(AND(BF35&gt;='2-CALCUL ANNUALISATION FORFAIT'!$G$4,BF35&lt;='2-CALCUL ANNUALISATION FORFAIT'!$H$4),VLOOKUP(BE35,PARAMETRES!$A$16:$B$22,2,FALSE),0),
IF(BG35=2,IF(AND(BF35&gt;='2-CALCUL ANNUALISATION FORFAIT'!$G$4,BF35&lt;='2-CALCUL ANNUALISATION FORFAIT'!$H$4),VLOOKUP(BE35,PARAMETRES!$E$16:$F$22,2,FALSE),0),
IF(BG35=3,IF(AND(BF35&gt;='2-CALCUL ANNUALISATION FORFAIT'!$G$4,BF35&lt;='2-CALCUL ANNUALISATION FORFAIT'!$H$4),VLOOKUP(BE35,PARAMETRES!$I$16:$J$22,2,FALSE),0),
IF(BG35=4,IF(AND(BF35&gt;='2-CALCUL ANNUALISATION FORFAIT'!$G$4,BF35&lt;='2-CALCUL ANNUALISATION FORFAIT'!$H$4),VLOOKUP(BE35,PARAMETRES!$M$16:$N$22,2,FALSE),0),
IF(BG35=5,IF(AND(BF35&gt;='2-CALCUL ANNUALISATION FORFAIT'!$G$4,BF35&lt;='2-CALCUL ANNUALISATION FORFAIT'!$H$4),VLOOKUP(BE35,PARAMETRES!$Q$16:$R$22,2,FALSE),0),
IF(BG35=6,IF(AND(BF35&gt;='2-CALCUL ANNUALISATION FORFAIT'!$G$4,BF35&lt;='2-CALCUL ANNUALISATION FORFAIT'!$H$4),VLOOKUP(BE35,PARAMETRES!$U$16:$V$22,2,FALSE),0),
IF(BG35=7,IF(AND(BF35&gt;='2-CALCUL ANNUALISATION FORFAIT'!$G$4,BF35&lt;='2-CALCUL ANNUALISATION FORFAIT'!$H$4),VLOOKUP(BE35,PARAMETRES!$Y$16:$Z$22,2,FALSE),0),
IF(BG35=8,IF(AND(BF35&gt;='2-CALCUL ANNUALISATION FORFAIT'!$G$4,BF35&lt;='2-CALCUL ANNUALISATION FORFAIT'!$H$4),VLOOKUP(BE35,PARAMETRES!$AC$16:$AD$22,2,FALSE),0),
IF(BG35=9,IF(AND(BF35&gt;='2-CALCUL ANNUALISATION FORFAIT'!$G$4,BF35&lt;='2-CALCUL ANNUALISATION FORFAIT'!$H$4),VLOOKUP(BE35,PARAMETRES!$AG$16:$AH$22,2,FALSE),0),
IF(BG35=10,IF(AND(BF35&gt;='2-CALCUL ANNUALISATION FORFAIT'!$G$4,BF35&lt;='2-CALCUL ANNUALISATION FORFAIT'!$H$4),VLOOKUP(BE35,PARAMETRES!$AK$16:$AL$22,2,FALSE),0))))))))))))</f>
        <v>J</v>
      </c>
      <c r="BI35" s="183">
        <f>IF(AND(BF35&gt;='2-CALCUL ANNUALISATION FORFAIT'!$G$4,BF35&lt;='2-CALCUL ANNUALISATION FORFAIT'!$H$4),VLOOKUP(BH35,'2-CALCUL ANNUALISATION FORFAIT'!$E$24:$K$37,7,FALSE),"NP")</f>
        <v>0.37500000000000006</v>
      </c>
    </row>
    <row r="36" spans="2:61" ht="22.15" customHeight="1" x14ac:dyDescent="0.25">
      <c r="B36" s="182" t="str">
        <f t="shared" si="0"/>
        <v>jeudi</v>
      </c>
      <c r="C36" s="47">
        <f t="shared" si="12"/>
        <v>45673</v>
      </c>
      <c r="D36" s="232" cm="1">
        <f t="array" ref="D36">IFERROR(IF(OR(C36&lt;'2-CALCUL ANNUALISATION FORFAIT'!$G$4,C36&gt;'2-CALCUL ANNUALISATION FORFAIT'!$H$4),"NP",IF(C36=$AA$7,$Z$7,IF(B36="lundi",IF(INDEX('2-CALCUL ANNUALISATION FORFAIT'!$K$43:$K$52,MOD(D35,COUNTIF('2-CALCUL ANNUALISATION FORFAIT'!$K$43:$K$52,"&gt;0"))+1)&gt;0,MOD(D35,COUNTIF('2-CALCUL ANNUALISATION FORFAIT'!$K$43:$K$52,"&gt;0"))+1,1),D35))),$Z$7)</f>
        <v>1</v>
      </c>
      <c r="E36" s="233" t="str">
        <f>IF(D36="NP","NP",
IF(D36=1,IF(AND(C36&gt;='2-CALCUL ANNUALISATION FORFAIT'!$G$4,C36&lt;='2-CALCUL ANNUALISATION FORFAIT'!$H$4),VLOOKUP(B36,PARAMETRES!$A$16:$B$22,2,FALSE),0),
IF(D36=2,IF(AND(C36&gt;='2-CALCUL ANNUALISATION FORFAIT'!$G$4,C36&lt;='2-CALCUL ANNUALISATION FORFAIT'!$H$4),VLOOKUP(B36,PARAMETRES!$E$16:$F$22,2,FALSE),0),
IF(D36=3,IF(AND(C36&gt;='2-CALCUL ANNUALISATION FORFAIT'!$G$4,C36&lt;='2-CALCUL ANNUALISATION FORFAIT'!$H$4),VLOOKUP(B36,PARAMETRES!$I$16:$J$22,2,FALSE),0),
IF(D36=4,IF(AND(C36&gt;='2-CALCUL ANNUALISATION FORFAIT'!$G$4,C36&lt;='2-CALCUL ANNUALISATION FORFAIT'!$H$4),VLOOKUP(B36,PARAMETRES!$M$16:$N$22,2,FALSE),0),
IF(D36=5,IF(AND(C36&gt;='2-CALCUL ANNUALISATION FORFAIT'!$G$4,C36&lt;='2-CALCUL ANNUALISATION FORFAIT'!$H$4),VLOOKUP(B36,PARAMETRES!$Q$16:$R$22,2,FALSE),0),
IF(D36=6,IF(AND(C36&gt;='2-CALCUL ANNUALISATION FORFAIT'!$G$4,C36&lt;='2-CALCUL ANNUALISATION FORFAIT'!$H$4),VLOOKUP(B36,PARAMETRES!$U$16:$V$22,2,FALSE),0),
IF(D36=7,IF(AND(C36&gt;='2-CALCUL ANNUALISATION FORFAIT'!$G$4,C36&lt;='2-CALCUL ANNUALISATION FORFAIT'!$H$4),VLOOKUP(B36,PARAMETRES!$Y$16:$Z$22,2,FALSE),0),
IF(D36=8,IF(AND(C36&gt;='2-CALCUL ANNUALISATION FORFAIT'!$G$4,C36&lt;='2-CALCUL ANNUALISATION FORFAIT'!$H$4),VLOOKUP(B36,PARAMETRES!$AC$16:$AD$22,2,FALSE),0),
IF(D36=9,IF(AND(C36&gt;='2-CALCUL ANNUALISATION FORFAIT'!$G$4,C36&lt;='2-CALCUL ANNUALISATION FORFAIT'!$H$4),VLOOKUP(B36,PARAMETRES!$AG$16:$AH$22,2,FALSE),0),
IF(D36=10,IF(AND(C36&gt;='2-CALCUL ANNUALISATION FORFAIT'!$G$4,C36&lt;='2-CALCUL ANNUALISATION FORFAIT'!$H$4),VLOOKUP(B36,PARAMETRES!$AK$16:$AL$22,2,FALSE),0))))))))))))</f>
        <v>J</v>
      </c>
      <c r="F36" s="183">
        <f>IF(AND(C36&gt;='2-CALCUL ANNUALISATION FORFAIT'!$G$4,C36&lt;='2-CALCUL ANNUALISATION FORFAIT'!$H$4),VLOOKUP(E36,'2-CALCUL ANNUALISATION FORFAIT'!$E$24:$K$37,7,FALSE),"NP")</f>
        <v>0.37500000000000006</v>
      </c>
      <c r="G36" s="188" t="str">
        <f t="shared" si="1"/>
        <v>dimanche</v>
      </c>
      <c r="H36" s="47">
        <f t="shared" si="13"/>
        <v>45704</v>
      </c>
      <c r="I36" s="232" cm="1">
        <f t="array" ref="I36">IFERROR(IF(OR(H36&lt;'2-CALCUL ANNUALISATION FORFAIT'!$G$4,H36&gt;'2-CALCUL ANNUALISATION FORFAIT'!$H$4),"NP",IF(H36=$AA$7,$Z$7,IF(G36="lundi",IF(INDEX('2-CALCUL ANNUALISATION FORFAIT'!$K$43:$K$52,MOD(I35,COUNTIF('2-CALCUL ANNUALISATION FORFAIT'!$K$43:$K$52,"&gt;0"))+1)&gt;0,MOD(I35,COUNTIF('2-CALCUL ANNUALISATION FORFAIT'!$K$43:$K$52,"&gt;0"))+1,1),I35))),$Z$7)</f>
        <v>1</v>
      </c>
      <c r="J36" s="233" t="str">
        <f>IF(I36="NP","NP",
IF(I36=1,IF(AND(H36&gt;='2-CALCUL ANNUALISATION FORFAIT'!$G$4,H36&lt;='2-CALCUL ANNUALISATION FORFAIT'!$H$4),VLOOKUP(G36,PARAMETRES!$A$16:$B$22,2,FALSE),0),
IF(I36=2,IF(AND(H36&gt;='2-CALCUL ANNUALISATION FORFAIT'!$G$4,H36&lt;='2-CALCUL ANNUALISATION FORFAIT'!$H$4),VLOOKUP(G36,PARAMETRES!$E$16:$F$22,2,FALSE),0),
IF(I36=3,IF(AND(H36&gt;='2-CALCUL ANNUALISATION FORFAIT'!$G$4,H36&lt;='2-CALCUL ANNUALISATION FORFAIT'!$H$4),VLOOKUP(G36,PARAMETRES!$I$16:$J$22,2,FALSE),0),
IF(I36=4,IF(AND(H36&gt;='2-CALCUL ANNUALISATION FORFAIT'!$G$4,H36&lt;='2-CALCUL ANNUALISATION FORFAIT'!$H$4),VLOOKUP(G36,PARAMETRES!$M$16:$N$22,2,FALSE),0),
IF(I36=5,IF(AND(H36&gt;='2-CALCUL ANNUALISATION FORFAIT'!$G$4,H36&lt;='2-CALCUL ANNUALISATION FORFAIT'!$H$4),VLOOKUP(G36,PARAMETRES!$Q$16:$R$22,2,FALSE),0),
IF(I36=6,IF(AND(H36&gt;='2-CALCUL ANNUALISATION FORFAIT'!$G$4,H36&lt;='2-CALCUL ANNUALISATION FORFAIT'!$H$4),VLOOKUP(G36,PARAMETRES!$U$16:$V$22,2,FALSE),0),
IF(I36=7,IF(AND(H36&gt;='2-CALCUL ANNUALISATION FORFAIT'!$G$4,H36&lt;='2-CALCUL ANNUALISATION FORFAIT'!$H$4),VLOOKUP(G36,PARAMETRES!$Y$16:$Z$22,2,FALSE),0),
IF(I36=8,IF(AND(H36&gt;='2-CALCUL ANNUALISATION FORFAIT'!$G$4,H36&lt;='2-CALCUL ANNUALISATION FORFAIT'!$H$4),VLOOKUP(G36,PARAMETRES!$AC$16:$AD$22,2,FALSE),0),
IF(I36=9,IF(AND(H36&gt;='2-CALCUL ANNUALISATION FORFAIT'!$G$4,H36&lt;='2-CALCUL ANNUALISATION FORFAIT'!$H$4),VLOOKUP(G36,PARAMETRES!$AG$16:$AH$22,2,FALSE),0),
IF(I36=10,IF(AND(H36&gt;='2-CALCUL ANNUALISATION FORFAIT'!$G$4,H36&lt;='2-CALCUL ANNUALISATION FORFAIT'!$H$4),VLOOKUP(G36,PARAMETRES!$AK$16:$AL$22,2,FALSE),0))))))))))))</f>
        <v>RH</v>
      </c>
      <c r="K36" s="183">
        <f>IF(AND(H36&gt;='2-CALCUL ANNUALISATION FORFAIT'!$G$4,H36&lt;='2-CALCUL ANNUALISATION FORFAIT'!$H$4),VLOOKUP(J36,'2-CALCUL ANNUALISATION FORFAIT'!$E$24:$K$37,7,FALSE),"NP")</f>
        <v>0</v>
      </c>
      <c r="L36" s="188" t="str">
        <f t="shared" si="2"/>
        <v>dimanche</v>
      </c>
      <c r="M36" s="47">
        <f t="shared" si="14"/>
        <v>45732</v>
      </c>
      <c r="N36" s="232" cm="1">
        <f t="array" ref="N36">IFERROR(IF(OR(M36&lt;'2-CALCUL ANNUALISATION FORFAIT'!$G$4,M36&gt;'2-CALCUL ANNUALISATION FORFAIT'!$H$4),"NP",IF(M36=$AA$7,$Z$7,IF(L36="lundi",IF(INDEX('2-CALCUL ANNUALISATION FORFAIT'!$K$43:$K$52,MOD(N35,COUNTIF('2-CALCUL ANNUALISATION FORFAIT'!$K$43:$K$52,"&gt;0"))+1)&gt;0,MOD(N35,COUNTIF('2-CALCUL ANNUALISATION FORFAIT'!$K$43:$K$52,"&gt;0"))+1,1),N35))),$Z$7)</f>
        <v>1</v>
      </c>
      <c r="O36" s="233" t="str">
        <f>IF(N36="NP","NP",
IF(N36=1,IF(AND(M36&gt;='2-CALCUL ANNUALISATION FORFAIT'!$G$4,M36&lt;='2-CALCUL ANNUALISATION FORFAIT'!$H$4),VLOOKUP(L36,PARAMETRES!$A$16:$B$22,2,FALSE),0),
IF(N36=2,IF(AND(M36&gt;='2-CALCUL ANNUALISATION FORFAIT'!$G$4,M36&lt;='2-CALCUL ANNUALISATION FORFAIT'!$H$4),VLOOKUP(L36,PARAMETRES!$E$16:$F$22,2,FALSE),0),
IF(N36=3,IF(AND(M36&gt;='2-CALCUL ANNUALISATION FORFAIT'!$G$4,M36&lt;='2-CALCUL ANNUALISATION FORFAIT'!$H$4),VLOOKUP(L36,PARAMETRES!$I$16:$J$22,2,FALSE),0),
IF(N36=4,IF(AND(M36&gt;='2-CALCUL ANNUALISATION FORFAIT'!$G$4,M36&lt;='2-CALCUL ANNUALISATION FORFAIT'!$H$4),VLOOKUP(L36,PARAMETRES!$M$16:$N$22,2,FALSE),0),
IF(N36=5,IF(AND(M36&gt;='2-CALCUL ANNUALISATION FORFAIT'!$G$4,M36&lt;='2-CALCUL ANNUALISATION FORFAIT'!$H$4),VLOOKUP(L36,PARAMETRES!$Q$16:$R$22,2,FALSE),0),
IF(N36=6,IF(AND(M36&gt;='2-CALCUL ANNUALISATION FORFAIT'!$G$4,M36&lt;='2-CALCUL ANNUALISATION FORFAIT'!$H$4),VLOOKUP(L36,PARAMETRES!$U$16:$V$22,2,FALSE),0),
IF(N36=7,IF(AND(M36&gt;='2-CALCUL ANNUALISATION FORFAIT'!$G$4,M36&lt;='2-CALCUL ANNUALISATION FORFAIT'!$H$4),VLOOKUP(L36,PARAMETRES!$Y$16:$Z$22,2,FALSE),0),
IF(N36=8,IF(AND(M36&gt;='2-CALCUL ANNUALISATION FORFAIT'!$G$4,M36&lt;='2-CALCUL ANNUALISATION FORFAIT'!$H$4),VLOOKUP(L36,PARAMETRES!$AC$16:$AD$22,2,FALSE),0),
IF(N36=9,IF(AND(M36&gt;='2-CALCUL ANNUALISATION FORFAIT'!$G$4,M36&lt;='2-CALCUL ANNUALISATION FORFAIT'!$H$4),VLOOKUP(L36,PARAMETRES!$AG$16:$AH$22,2,FALSE),0),
IF(N36=10,IF(AND(M36&gt;='2-CALCUL ANNUALISATION FORFAIT'!$G$4,M36&lt;='2-CALCUL ANNUALISATION FORFAIT'!$H$4),VLOOKUP(L36,PARAMETRES!$AK$16:$AL$22,2,FALSE),0))))))))))))</f>
        <v>RH</v>
      </c>
      <c r="P36" s="195">
        <f>IF(AND(M36&gt;='2-CALCUL ANNUALISATION FORFAIT'!$G$4,M36&lt;='2-CALCUL ANNUALISATION FORFAIT'!$H$4),VLOOKUP(O36,'2-CALCUL ANNUALISATION FORFAIT'!$E$24:$K$37,7,FALSE),"NP")</f>
        <v>0</v>
      </c>
      <c r="Q36" s="182" t="str">
        <f t="shared" si="3"/>
        <v>mercredi</v>
      </c>
      <c r="R36" s="47">
        <f t="shared" si="15"/>
        <v>45763</v>
      </c>
      <c r="S36" s="232" cm="1">
        <f t="array" ref="S36">IFERROR(IF(OR(R36&lt;'2-CALCUL ANNUALISATION FORFAIT'!$G$4,R36&gt;'2-CALCUL ANNUALISATION FORFAIT'!$H$4),"NP",IF(R36=$AA$7,$Z$7,IF(Q36="lundi",IF(INDEX('2-CALCUL ANNUALISATION FORFAIT'!$K$43:$K$52,MOD(S35,COUNTIF('2-CALCUL ANNUALISATION FORFAIT'!$K$43:$K$52,"&gt;0"))+1)&gt;0,MOD(S35,COUNTIF('2-CALCUL ANNUALISATION FORFAIT'!$K$43:$K$52,"&gt;0"))+1,1),S35))),$Z$7)</f>
        <v>2</v>
      </c>
      <c r="T36" s="233" t="str">
        <f>IF(S36="NP","NP",
IF(S36=1,IF(AND(R36&gt;='2-CALCUL ANNUALISATION FORFAIT'!$G$4,R36&lt;='2-CALCUL ANNUALISATION FORFAIT'!$H$4),VLOOKUP(Q36,PARAMETRES!$A$16:$B$22,2,FALSE),0),
IF(S36=2,IF(AND(R36&gt;='2-CALCUL ANNUALISATION FORFAIT'!$G$4,R36&lt;='2-CALCUL ANNUALISATION FORFAIT'!$H$4),VLOOKUP(Q36,PARAMETRES!$E$16:$F$22,2,FALSE),0),
IF(S36=3,IF(AND(R36&gt;='2-CALCUL ANNUALISATION FORFAIT'!$G$4,R36&lt;='2-CALCUL ANNUALISATION FORFAIT'!$H$4),VLOOKUP(Q36,PARAMETRES!$I$16:$J$22,2,FALSE),0),
IF(S36=4,IF(AND(R36&gt;='2-CALCUL ANNUALISATION FORFAIT'!$G$4,R36&lt;='2-CALCUL ANNUALISATION FORFAIT'!$H$4),VLOOKUP(Q36,PARAMETRES!$M$16:$N$22,2,FALSE),0),
IF(S36=5,IF(AND(R36&gt;='2-CALCUL ANNUALISATION FORFAIT'!$G$4,R36&lt;='2-CALCUL ANNUALISATION FORFAIT'!$H$4),VLOOKUP(Q36,PARAMETRES!$Q$16:$R$22,2,FALSE),0),
IF(S36=6,IF(AND(R36&gt;='2-CALCUL ANNUALISATION FORFAIT'!$G$4,R36&lt;='2-CALCUL ANNUALISATION FORFAIT'!$H$4),VLOOKUP(Q36,PARAMETRES!$U$16:$V$22,2,FALSE),0),
IF(S36=7,IF(AND(R36&gt;='2-CALCUL ANNUALISATION FORFAIT'!$G$4,R36&lt;='2-CALCUL ANNUALISATION FORFAIT'!$H$4),VLOOKUP(Q36,PARAMETRES!$Y$16:$Z$22,2,FALSE),0),
IF(S36=8,IF(AND(R36&gt;='2-CALCUL ANNUALISATION FORFAIT'!$G$4,R36&lt;='2-CALCUL ANNUALISATION FORFAIT'!$H$4),VLOOKUP(Q36,PARAMETRES!$AC$16:$AD$22,2,FALSE),0),
IF(S36=9,IF(AND(R36&gt;='2-CALCUL ANNUALISATION FORFAIT'!$G$4,R36&lt;='2-CALCUL ANNUALISATION FORFAIT'!$H$4),VLOOKUP(Q36,PARAMETRES!$AG$16:$AH$22,2,FALSE),0),
IF(S36=10,IF(AND(R36&gt;='2-CALCUL ANNUALISATION FORFAIT'!$G$4,R36&lt;='2-CALCUL ANNUALISATION FORFAIT'!$H$4),VLOOKUP(Q36,PARAMETRES!$AK$16:$AL$22,2,FALSE),0))))))))))))</f>
        <v>J2</v>
      </c>
      <c r="U36" s="195">
        <f>IF(AND(R36&gt;='2-CALCUL ANNUALISATION FORFAIT'!$G$4,R36&lt;='2-CALCUL ANNUALISATION FORFAIT'!$H$4),VLOOKUP(T36,'2-CALCUL ANNUALISATION FORFAIT'!$E$24:$K$37,7,FALSE),"NP")</f>
        <v>0.20833333333333331</v>
      </c>
      <c r="V36" s="182" t="str">
        <f t="shared" si="4"/>
        <v>vendredi</v>
      </c>
      <c r="W36" s="181">
        <f t="shared" si="16"/>
        <v>45793</v>
      </c>
      <c r="X36" s="232" cm="1">
        <f t="array" ref="X36">IFERROR(IF(OR(W36&lt;'2-CALCUL ANNUALISATION FORFAIT'!$G$4,W36&gt;'2-CALCUL ANNUALISATION FORFAIT'!$H$4),"NP",IF(W36=$AA$7,$Z$7,IF(V36="lundi",IF(INDEX('2-CALCUL ANNUALISATION FORFAIT'!$K$43:$K$52,MOD(X35,COUNTIF('2-CALCUL ANNUALISATION FORFAIT'!$K$43:$K$52,"&gt;0"))+1)&gt;0,MOD(X35,COUNTIF('2-CALCUL ANNUALISATION FORFAIT'!$K$43:$K$52,"&gt;0"))+1,1),X35))),$Z$7)</f>
        <v>2</v>
      </c>
      <c r="Y36" s="233" t="str">
        <f>IF(X36="NP","NP",
IF(X36=1,IF(AND(W36&gt;='2-CALCUL ANNUALISATION FORFAIT'!$G$4,W36&lt;='2-CALCUL ANNUALISATION FORFAIT'!$H$4),VLOOKUP(V36,PARAMETRES!$A$16:$B$22,2,FALSE),0),
IF(X36=2,IF(AND(W36&gt;='2-CALCUL ANNUALISATION FORFAIT'!$G$4,W36&lt;='2-CALCUL ANNUALISATION FORFAIT'!$H$4),VLOOKUP(V36,PARAMETRES!$E$16:$F$22,2,FALSE),0),
IF(X36=3,IF(AND(W36&gt;='2-CALCUL ANNUALISATION FORFAIT'!$G$4,W36&lt;='2-CALCUL ANNUALISATION FORFAIT'!$H$4),VLOOKUP(V36,PARAMETRES!$I$16:$J$22,2,FALSE),0),
IF(X36=4,IF(AND(W36&gt;='2-CALCUL ANNUALISATION FORFAIT'!$G$4,W36&lt;='2-CALCUL ANNUALISATION FORFAIT'!$H$4),VLOOKUP(V36,PARAMETRES!$M$16:$N$22,2,FALSE),0),
IF(X36=5,IF(AND(W36&gt;='2-CALCUL ANNUALISATION FORFAIT'!$G$4,W36&lt;='2-CALCUL ANNUALISATION FORFAIT'!$H$4),VLOOKUP(V36,PARAMETRES!$Q$16:$R$22,2,FALSE),0),
IF(X36=6,IF(AND(W36&gt;='2-CALCUL ANNUALISATION FORFAIT'!$G$4,W36&lt;='2-CALCUL ANNUALISATION FORFAIT'!$H$4),VLOOKUP(V36,PARAMETRES!$U$16:$V$22,2,FALSE),0),
IF(X36=7,IF(AND(W36&gt;='2-CALCUL ANNUALISATION FORFAIT'!$G$4,W36&lt;='2-CALCUL ANNUALISATION FORFAIT'!$H$4),VLOOKUP(V36,PARAMETRES!$Y$16:$Z$22,2,FALSE),0),
IF(X36=8,IF(AND(W36&gt;='2-CALCUL ANNUALISATION FORFAIT'!$G$4,W36&lt;='2-CALCUL ANNUALISATION FORFAIT'!$H$4),VLOOKUP(V36,PARAMETRES!$AC$16:$AD$22,2,FALSE),0),
IF(X36=9,IF(AND(W36&gt;='2-CALCUL ANNUALISATION FORFAIT'!$G$4,W36&lt;='2-CALCUL ANNUALISATION FORFAIT'!$H$4),VLOOKUP(V36,PARAMETRES!$AG$16:$AH$22,2,FALSE),0),
IF(X36=10,IF(AND(W36&gt;='2-CALCUL ANNUALISATION FORFAIT'!$G$4,W36&lt;='2-CALCUL ANNUALISATION FORFAIT'!$H$4),VLOOKUP(V36,PARAMETRES!$AK$16:$AL$22,2,FALSE),0))))))))))))</f>
        <v>J2</v>
      </c>
      <c r="Z36" s="195">
        <f>IF(AND(W36&gt;='2-CALCUL ANNUALISATION FORFAIT'!$G$4,W36&lt;='2-CALCUL ANNUALISATION FORFAIT'!$H$4),VLOOKUP(Y36,'2-CALCUL ANNUALISATION FORFAIT'!$E$24:$K$37,7,FALSE),"NP")</f>
        <v>0.20833333333333331</v>
      </c>
      <c r="AA36" s="182" t="str">
        <f t="shared" si="5"/>
        <v>lundi</v>
      </c>
      <c r="AB36" s="47">
        <f t="shared" si="17"/>
        <v>45824</v>
      </c>
      <c r="AC36" s="232" cm="1">
        <f t="array" ref="AC36">IFERROR(IF(OR(AB36&lt;'2-CALCUL ANNUALISATION FORFAIT'!$G$4,AB36&gt;'2-CALCUL ANNUALISATION FORFAIT'!$H$4),"NP",IF(AB36=$AA$7,$Z$7,IF(AA36="lundi",IF(INDEX('2-CALCUL ANNUALISATION FORFAIT'!$K$43:$K$52,MOD(AC35,COUNTIF('2-CALCUL ANNUALISATION FORFAIT'!$K$43:$K$52,"&gt;0"))+1)&gt;0,MOD(AC35,COUNTIF('2-CALCUL ANNUALISATION FORFAIT'!$K$43:$K$52,"&gt;0"))+1,1),AC35))),$Z$7)</f>
        <v>1</v>
      </c>
      <c r="AD36" s="233" t="str">
        <f>IF(AC36="NP","NP",
IF(AC36=1,IF(AND(AB36&gt;='2-CALCUL ANNUALISATION FORFAIT'!$G$4,AB36&lt;='2-CALCUL ANNUALISATION FORFAIT'!$H$4),VLOOKUP(AA36,PARAMETRES!$A$16:$B$22,2,FALSE),0),
IF(AC36=2,IF(AND(AB36&gt;='2-CALCUL ANNUALISATION FORFAIT'!$G$4,AB36&lt;='2-CALCUL ANNUALISATION FORFAIT'!$H$4),VLOOKUP(AA36,PARAMETRES!$E$16:$F$22,2,FALSE),0),
IF(AC36=3,IF(AND(AB36&gt;='2-CALCUL ANNUALISATION FORFAIT'!$G$4,AB36&lt;='2-CALCUL ANNUALISATION FORFAIT'!$H$4),VLOOKUP(AA36,PARAMETRES!$I$16:$J$22,2,FALSE),0),
IF(AC36=4,IF(AND(AB36&gt;='2-CALCUL ANNUALISATION FORFAIT'!$G$4,AB36&lt;='2-CALCUL ANNUALISATION FORFAIT'!$H$4),VLOOKUP(AA36,PARAMETRES!$M$16:$N$22,2,FALSE),0),
IF(AC36=5,IF(AND(AB36&gt;='2-CALCUL ANNUALISATION FORFAIT'!$G$4,AB36&lt;='2-CALCUL ANNUALISATION FORFAIT'!$H$4),VLOOKUP(AA36,PARAMETRES!$Q$16:$R$22,2,FALSE),0),
IF(AC36=6,IF(AND(AB36&gt;='2-CALCUL ANNUALISATION FORFAIT'!$G$4,AB36&lt;='2-CALCUL ANNUALISATION FORFAIT'!$H$4),VLOOKUP(AA36,PARAMETRES!$U$16:$V$22,2,FALSE),0),
IF(AC36=7,IF(AND(AB36&gt;='2-CALCUL ANNUALISATION FORFAIT'!$G$4,AB36&lt;='2-CALCUL ANNUALISATION FORFAIT'!$H$4),VLOOKUP(AA36,PARAMETRES!$Y$16:$Z$22,2,FALSE),0),
IF(AC36=8,IF(AND(AB36&gt;='2-CALCUL ANNUALISATION FORFAIT'!$G$4,AB36&lt;='2-CALCUL ANNUALISATION FORFAIT'!$H$4),VLOOKUP(AA36,PARAMETRES!$AC$16:$AD$22,2,FALSE),0),
IF(AC36=9,IF(AND(AB36&gt;='2-CALCUL ANNUALISATION FORFAIT'!$G$4,AB36&lt;='2-CALCUL ANNUALISATION FORFAIT'!$H$4),VLOOKUP(AA36,PARAMETRES!$AG$16:$AH$22,2,FALSE),0),
IF(AC36=10,IF(AND(AB36&gt;='2-CALCUL ANNUALISATION FORFAIT'!$G$4,AB36&lt;='2-CALCUL ANNUALISATION FORFAIT'!$H$4),VLOOKUP(AA36,PARAMETRES!$AK$16:$AL$22,2,FALSE),0))))))))))))</f>
        <v>J</v>
      </c>
      <c r="AE36" s="195">
        <f>IF(AND(AB36&gt;='2-CALCUL ANNUALISATION FORFAIT'!$G$4,AB36&lt;='2-CALCUL ANNUALISATION FORFAIT'!$H$4),VLOOKUP(AD36,'2-CALCUL ANNUALISATION FORFAIT'!$E$24:$K$37,7,FALSE),"NP")</f>
        <v>0.37500000000000006</v>
      </c>
      <c r="AF36" s="201" t="str">
        <f t="shared" si="6"/>
        <v>mercredi</v>
      </c>
      <c r="AG36" s="47">
        <f t="shared" si="18"/>
        <v>45854</v>
      </c>
      <c r="AH36" s="232" cm="1">
        <f t="array" ref="AH36">IFERROR(IF(OR(AG36&lt;'2-CALCUL ANNUALISATION FORFAIT'!$G$4,AG36&gt;'2-CALCUL ANNUALISATION FORFAIT'!$H$4),"NP",IF(AG36=$AA$7,$Z$7,IF(AF36="lundi",IF(INDEX('2-CALCUL ANNUALISATION FORFAIT'!$K$43:$K$52,MOD(AH35,COUNTIF('2-CALCUL ANNUALISATION FORFAIT'!$K$43:$K$52,"&gt;0"))+1)&gt;0,MOD(AH35,COUNTIF('2-CALCUL ANNUALISATION FORFAIT'!$K$43:$K$52,"&gt;0"))+1,1),AH35))),$Z$7)</f>
        <v>1</v>
      </c>
      <c r="AI36" s="233" t="str">
        <f>IF(AH36="NP","NP",
IF(AH36=1,IF(AND(AG36&gt;='2-CALCUL ANNUALISATION FORFAIT'!$G$4,AG36&lt;='2-CALCUL ANNUALISATION FORFAIT'!$H$4),VLOOKUP(AF36,PARAMETRES!$A$16:$B$22,2,FALSE),0),
IF(AH36=2,IF(AND(AG36&gt;='2-CALCUL ANNUALISATION FORFAIT'!$G$4,AG36&lt;='2-CALCUL ANNUALISATION FORFAIT'!$H$4),VLOOKUP(AF36,PARAMETRES!$E$16:$F$22,2,FALSE),0),
IF(AH36=3,IF(AND(AG36&gt;='2-CALCUL ANNUALISATION FORFAIT'!$G$4,AG36&lt;='2-CALCUL ANNUALISATION FORFAIT'!$H$4),VLOOKUP(AF36,PARAMETRES!$I$16:$J$22,2,FALSE),0),
IF(AH36=4,IF(AND(AG36&gt;='2-CALCUL ANNUALISATION FORFAIT'!$G$4,AG36&lt;='2-CALCUL ANNUALISATION FORFAIT'!$H$4),VLOOKUP(AF36,PARAMETRES!$M$16:$N$22,2,FALSE),0),
IF(AH36=5,IF(AND(AG36&gt;='2-CALCUL ANNUALISATION FORFAIT'!$G$4,AG36&lt;='2-CALCUL ANNUALISATION FORFAIT'!$H$4),VLOOKUP(AF36,PARAMETRES!$Q$16:$R$22,2,FALSE),0),
IF(AH36=6,IF(AND(AG36&gt;='2-CALCUL ANNUALISATION FORFAIT'!$G$4,AG36&lt;='2-CALCUL ANNUALISATION FORFAIT'!$H$4),VLOOKUP(AF36,PARAMETRES!$U$16:$V$22,2,FALSE),0),
IF(AH36=7,IF(AND(AG36&gt;='2-CALCUL ANNUALISATION FORFAIT'!$G$4,AG36&lt;='2-CALCUL ANNUALISATION FORFAIT'!$H$4),VLOOKUP(AF36,PARAMETRES!$Y$16:$Z$22,2,FALSE),0),
IF(AH36=8,IF(AND(AG36&gt;='2-CALCUL ANNUALISATION FORFAIT'!$G$4,AG36&lt;='2-CALCUL ANNUALISATION FORFAIT'!$H$4),VLOOKUP(AF36,PARAMETRES!$AC$16:$AD$22,2,FALSE),0),
IF(AH36=9,IF(AND(AG36&gt;='2-CALCUL ANNUALISATION FORFAIT'!$G$4,AG36&lt;='2-CALCUL ANNUALISATION FORFAIT'!$H$4),VLOOKUP(AF36,PARAMETRES!$AG$16:$AH$22,2,FALSE),0),
IF(AH36=10,IF(AND(AG36&gt;='2-CALCUL ANNUALISATION FORFAIT'!$G$4,AG36&lt;='2-CALCUL ANNUALISATION FORFAIT'!$H$4),VLOOKUP(AF36,PARAMETRES!$AK$16:$AL$22,2,FALSE),0))))))))))))</f>
        <v>J</v>
      </c>
      <c r="AJ36" s="195">
        <f>IF(AND(AG36&gt;='2-CALCUL ANNUALISATION FORFAIT'!$G$4,AG36&lt;='2-CALCUL ANNUALISATION FORFAIT'!$H$4),VLOOKUP(AI36,'2-CALCUL ANNUALISATION FORFAIT'!$E$24:$K$37,7,FALSE),"NP")</f>
        <v>0.37500000000000006</v>
      </c>
      <c r="AK36" s="182" t="str">
        <f t="shared" si="7"/>
        <v>samedi</v>
      </c>
      <c r="AL36" s="47">
        <f t="shared" si="19"/>
        <v>45885</v>
      </c>
      <c r="AM36" s="232" cm="1">
        <f t="array" ref="AM36">IFERROR(IF(OR(AL36&lt;'2-CALCUL ANNUALISATION FORFAIT'!$G$4,AL36&gt;'2-CALCUL ANNUALISATION FORFAIT'!$H$4),"NP",IF(AL36=$AA$7,$Z$7,IF(AK36="lundi",IF(INDEX('2-CALCUL ANNUALISATION FORFAIT'!$K$43:$K$52,MOD(AM35,COUNTIF('2-CALCUL ANNUALISATION FORFAIT'!$K$43:$K$52,"&gt;0"))+1)&gt;0,MOD(AM35,COUNTIF('2-CALCUL ANNUALISATION FORFAIT'!$K$43:$K$52,"&gt;0"))+1,1),AM35))),$Z$7)</f>
        <v>1</v>
      </c>
      <c r="AN36" s="233" t="str">
        <f>IF(AM36="NP","NP",
IF(AM36=1,IF(AND(AL36&gt;='2-CALCUL ANNUALISATION FORFAIT'!$G$4,AL36&lt;='2-CALCUL ANNUALISATION FORFAIT'!$H$4),VLOOKUP(AK36,PARAMETRES!$A$16:$B$22,2,FALSE),0),
IF(AM36=2,IF(AND(AL36&gt;='2-CALCUL ANNUALISATION FORFAIT'!$G$4,AL36&lt;='2-CALCUL ANNUALISATION FORFAIT'!$H$4),VLOOKUP(AK36,PARAMETRES!$E$16:$F$22,2,FALSE),0),
IF(AM36=3,IF(AND(AL36&gt;='2-CALCUL ANNUALISATION FORFAIT'!$G$4,AL36&lt;='2-CALCUL ANNUALISATION FORFAIT'!$H$4),VLOOKUP(AK36,PARAMETRES!$I$16:$J$22,2,FALSE),0),
IF(AM36=4,IF(AND(AL36&gt;='2-CALCUL ANNUALISATION FORFAIT'!$G$4,AL36&lt;='2-CALCUL ANNUALISATION FORFAIT'!$H$4),VLOOKUP(AK36,PARAMETRES!$M$16:$N$22,2,FALSE),0),
IF(AM36=5,IF(AND(AL36&gt;='2-CALCUL ANNUALISATION FORFAIT'!$G$4,AL36&lt;='2-CALCUL ANNUALISATION FORFAIT'!$H$4),VLOOKUP(AK36,PARAMETRES!$Q$16:$R$22,2,FALSE),0),
IF(AM36=6,IF(AND(AL36&gt;='2-CALCUL ANNUALISATION FORFAIT'!$G$4,AL36&lt;='2-CALCUL ANNUALISATION FORFAIT'!$H$4),VLOOKUP(AK36,PARAMETRES!$U$16:$V$22,2,FALSE),0),
IF(AM36=7,IF(AND(AL36&gt;='2-CALCUL ANNUALISATION FORFAIT'!$G$4,AL36&lt;='2-CALCUL ANNUALISATION FORFAIT'!$H$4),VLOOKUP(AK36,PARAMETRES!$Y$16:$Z$22,2,FALSE),0),
IF(AM36=8,IF(AND(AL36&gt;='2-CALCUL ANNUALISATION FORFAIT'!$G$4,AL36&lt;='2-CALCUL ANNUALISATION FORFAIT'!$H$4),VLOOKUP(AK36,PARAMETRES!$AC$16:$AD$22,2,FALSE),0),
IF(AM36=9,IF(AND(AL36&gt;='2-CALCUL ANNUALISATION FORFAIT'!$G$4,AL36&lt;='2-CALCUL ANNUALISATION FORFAIT'!$H$4),VLOOKUP(AK36,PARAMETRES!$AG$16:$AH$22,2,FALSE),0),
IF(AM36=10,IF(AND(AL36&gt;='2-CALCUL ANNUALISATION FORFAIT'!$G$4,AL36&lt;='2-CALCUL ANNUALISATION FORFAIT'!$H$4),VLOOKUP(AK36,PARAMETRES!$AK$16:$AL$22,2,FALSE),0))))))))))))</f>
        <v>RH</v>
      </c>
      <c r="AO36" s="195">
        <f>IF(AND(AL36&gt;='2-CALCUL ANNUALISATION FORFAIT'!$G$4,AL36&lt;='2-CALCUL ANNUALISATION FORFAIT'!$H$4),VLOOKUP(AN36,'2-CALCUL ANNUALISATION FORFAIT'!$E$24:$K$37,7,FALSE),"NP")</f>
        <v>0</v>
      </c>
      <c r="AP36" s="182" t="str">
        <f t="shared" si="8"/>
        <v>mardi</v>
      </c>
      <c r="AQ36" s="47">
        <f t="shared" si="20"/>
        <v>45916</v>
      </c>
      <c r="AR36" s="232" cm="1">
        <f t="array" ref="AR36">IFERROR(IF(OR(AQ36&lt;'2-CALCUL ANNUALISATION FORFAIT'!$G$4,AQ36&gt;'2-CALCUL ANNUALISATION FORFAIT'!$H$4),"NP",IF(AQ36=$AA$7,$Z$7,IF(AP36="lundi",IF(INDEX('2-CALCUL ANNUALISATION FORFAIT'!$K$43:$K$52,MOD(AR35,COUNTIF('2-CALCUL ANNUALISATION FORFAIT'!$K$43:$K$52,"&gt;0"))+1)&gt;0,MOD(AR35,COUNTIF('2-CALCUL ANNUALISATION FORFAIT'!$K$43:$K$52,"&gt;0"))+1,1),AR35))),$Z$7)</f>
        <v>2</v>
      </c>
      <c r="AS36" s="233" t="str">
        <f>IF(AR36="NP","NP",
IF(AR36=1,IF(AND(AQ36&gt;='2-CALCUL ANNUALISATION FORFAIT'!$G$4,AQ36&lt;='2-CALCUL ANNUALISATION FORFAIT'!$H$4),VLOOKUP(AP36,PARAMETRES!$A$16:$B$22,2,FALSE),0),
IF(AR36=2,IF(AND(AQ36&gt;='2-CALCUL ANNUALISATION FORFAIT'!$G$4,AQ36&lt;='2-CALCUL ANNUALISATION FORFAIT'!$H$4),VLOOKUP(AP36,PARAMETRES!$E$16:$F$22,2,FALSE),0),
IF(AR36=3,IF(AND(AQ36&gt;='2-CALCUL ANNUALISATION FORFAIT'!$G$4,AQ36&lt;='2-CALCUL ANNUALISATION FORFAIT'!$H$4),VLOOKUP(AP36,PARAMETRES!$I$16:$J$22,2,FALSE),0),
IF(AR36=4,IF(AND(AQ36&gt;='2-CALCUL ANNUALISATION FORFAIT'!$G$4,AQ36&lt;='2-CALCUL ANNUALISATION FORFAIT'!$H$4),VLOOKUP(AP36,PARAMETRES!$M$16:$N$22,2,FALSE),0),
IF(AR36=5,IF(AND(AQ36&gt;='2-CALCUL ANNUALISATION FORFAIT'!$G$4,AQ36&lt;='2-CALCUL ANNUALISATION FORFAIT'!$H$4),VLOOKUP(AP36,PARAMETRES!$Q$16:$R$22,2,FALSE),0),
IF(AR36=6,IF(AND(AQ36&gt;='2-CALCUL ANNUALISATION FORFAIT'!$G$4,AQ36&lt;='2-CALCUL ANNUALISATION FORFAIT'!$H$4),VLOOKUP(AP36,PARAMETRES!$U$16:$V$22,2,FALSE),0),
IF(AR36=7,IF(AND(AQ36&gt;='2-CALCUL ANNUALISATION FORFAIT'!$G$4,AQ36&lt;='2-CALCUL ANNUALISATION FORFAIT'!$H$4),VLOOKUP(AP36,PARAMETRES!$Y$16:$Z$22,2,FALSE),0),
IF(AR36=8,IF(AND(AQ36&gt;='2-CALCUL ANNUALISATION FORFAIT'!$G$4,AQ36&lt;='2-CALCUL ANNUALISATION FORFAIT'!$H$4),VLOOKUP(AP36,PARAMETRES!$AC$16:$AD$22,2,FALSE),0),
IF(AR36=9,IF(AND(AQ36&gt;='2-CALCUL ANNUALISATION FORFAIT'!$G$4,AQ36&lt;='2-CALCUL ANNUALISATION FORFAIT'!$H$4),VLOOKUP(AP36,PARAMETRES!$AG$16:$AH$22,2,FALSE),0),
IF(AR36=10,IF(AND(AQ36&gt;='2-CALCUL ANNUALISATION FORFAIT'!$G$4,AQ36&lt;='2-CALCUL ANNUALISATION FORFAIT'!$H$4),VLOOKUP(AP36,PARAMETRES!$AK$16:$AL$22,2,FALSE),0))))))))))))</f>
        <v>J2</v>
      </c>
      <c r="AT36" s="195">
        <f>IF(AND(AQ36&gt;='2-CALCUL ANNUALISATION FORFAIT'!$G$4,AQ36&lt;='2-CALCUL ANNUALISATION FORFAIT'!$H$4),VLOOKUP(AS36,'2-CALCUL ANNUALISATION FORFAIT'!$E$24:$K$37,7,FALSE),"NP")</f>
        <v>0.20833333333333331</v>
      </c>
      <c r="AU36" s="182" t="str">
        <f t="shared" si="9"/>
        <v>jeudi</v>
      </c>
      <c r="AV36" s="180">
        <f t="shared" si="21"/>
        <v>45946</v>
      </c>
      <c r="AW36" s="232" cm="1">
        <f t="array" ref="AW36">IFERROR(IF(OR(AV36&lt;'2-CALCUL ANNUALISATION FORFAIT'!$G$4,AV36&gt;'2-CALCUL ANNUALISATION FORFAIT'!$H$4),"NP",IF(AV36=$AA$7,$Z$7,IF(AU36="lundi",IF(INDEX('2-CALCUL ANNUALISATION FORFAIT'!$K$43:$K$52,MOD(AW35,COUNTIF('2-CALCUL ANNUALISATION FORFAIT'!$K$43:$K$52,"&gt;0"))+1)&gt;0,MOD(AW35,COUNTIF('2-CALCUL ANNUALISATION FORFAIT'!$K$43:$K$52,"&gt;0"))+1,1),AW35))),$Z$7)</f>
        <v>2</v>
      </c>
      <c r="AX36" s="233" t="str">
        <f>IF(AW36="NP","NP",
IF(AW36=1,IF(AND(AV36&gt;='2-CALCUL ANNUALISATION FORFAIT'!$G$4,AV36&lt;='2-CALCUL ANNUALISATION FORFAIT'!$H$4),VLOOKUP(AU36,PARAMETRES!$A$16:$B$22,2,FALSE),0),
IF(AW36=2,IF(AND(AV36&gt;='2-CALCUL ANNUALISATION FORFAIT'!$G$4,AV36&lt;='2-CALCUL ANNUALISATION FORFAIT'!$H$4),VLOOKUP(AU36,PARAMETRES!$E$16:$F$22,2,FALSE),0),
IF(AW36=3,IF(AND(AV36&gt;='2-CALCUL ANNUALISATION FORFAIT'!$G$4,AV36&lt;='2-CALCUL ANNUALISATION FORFAIT'!$H$4),VLOOKUP(AU36,PARAMETRES!$I$16:$J$22,2,FALSE),0),
IF(AW36=4,IF(AND(AV36&gt;='2-CALCUL ANNUALISATION FORFAIT'!$G$4,AV36&lt;='2-CALCUL ANNUALISATION FORFAIT'!$H$4),VLOOKUP(AU36,PARAMETRES!$M$16:$N$22,2,FALSE),0),
IF(AW36=5,IF(AND(AV36&gt;='2-CALCUL ANNUALISATION FORFAIT'!$G$4,AV36&lt;='2-CALCUL ANNUALISATION FORFAIT'!$H$4),VLOOKUP(AU36,PARAMETRES!$Q$16:$R$22,2,FALSE),0),
IF(AW36=6,IF(AND(AV36&gt;='2-CALCUL ANNUALISATION FORFAIT'!$G$4,AV36&lt;='2-CALCUL ANNUALISATION FORFAIT'!$H$4),VLOOKUP(AU36,PARAMETRES!$U$16:$V$22,2,FALSE),0),
IF(AW36=7,IF(AND(AV36&gt;='2-CALCUL ANNUALISATION FORFAIT'!$G$4,AV36&lt;='2-CALCUL ANNUALISATION FORFAIT'!$H$4),VLOOKUP(AU36,PARAMETRES!$Y$16:$Z$22,2,FALSE),0),
IF(AW36=8,IF(AND(AV36&gt;='2-CALCUL ANNUALISATION FORFAIT'!$G$4,AV36&lt;='2-CALCUL ANNUALISATION FORFAIT'!$H$4),VLOOKUP(AU36,PARAMETRES!$AC$16:$AD$22,2,FALSE),0),
IF(AW36=9,IF(AND(AV36&gt;='2-CALCUL ANNUALISATION FORFAIT'!$G$4,AV36&lt;='2-CALCUL ANNUALISATION FORFAIT'!$H$4),VLOOKUP(AU36,PARAMETRES!$AG$16:$AH$22,2,FALSE),0),
IF(AW36=10,IF(AND(AV36&gt;='2-CALCUL ANNUALISATION FORFAIT'!$G$4,AV36&lt;='2-CALCUL ANNUALISATION FORFAIT'!$H$4),VLOOKUP(AU36,PARAMETRES!$AK$16:$AL$22,2,FALSE),0))))))))))))</f>
        <v>J2</v>
      </c>
      <c r="AY36" s="195">
        <f>IF(AND(AV36&gt;='2-CALCUL ANNUALISATION FORFAIT'!$G$4,AV36&lt;='2-CALCUL ANNUALISATION FORFAIT'!$H$4),VLOOKUP(AX36,'2-CALCUL ANNUALISATION FORFAIT'!$E$24:$K$37,7,FALSE),"NP")</f>
        <v>0.20833333333333331</v>
      </c>
      <c r="AZ36" s="182" t="str">
        <f t="shared" si="10"/>
        <v>dimanche</v>
      </c>
      <c r="BA36" s="47">
        <f t="shared" si="22"/>
        <v>45977</v>
      </c>
      <c r="BB36" s="232" cm="1">
        <f t="array" ref="BB36">IFERROR(IF(OR(BA36&lt;'2-CALCUL ANNUALISATION FORFAIT'!$G$4,BA36&gt;'2-CALCUL ANNUALISATION FORFAIT'!$H$4),"NP",IF(BA36=$AA$7,$Z$7,IF(AZ36="lundi",IF(INDEX('2-CALCUL ANNUALISATION FORFAIT'!$K$43:$K$52,MOD(BB35,COUNTIF('2-CALCUL ANNUALISATION FORFAIT'!$K$43:$K$52,"&gt;0"))+1)&gt;0,MOD(BB35,COUNTIF('2-CALCUL ANNUALISATION FORFAIT'!$K$43:$K$52,"&gt;0"))+1,1),BB35))),$Z$7)</f>
        <v>2</v>
      </c>
      <c r="BC36" s="233" t="str">
        <f>IF(BB36="NP","NP",
IF(BB36=1,IF(AND(BA36&gt;='2-CALCUL ANNUALISATION FORFAIT'!$G$4,BA36&lt;='2-CALCUL ANNUALISATION FORFAIT'!$H$4),VLOOKUP(AZ36,PARAMETRES!$A$16:$B$22,2,FALSE),0),
IF(BB36=2,IF(AND(BA36&gt;='2-CALCUL ANNUALISATION FORFAIT'!$G$4,BA36&lt;='2-CALCUL ANNUALISATION FORFAIT'!$H$4),VLOOKUP(AZ36,PARAMETRES!$E$16:$F$22,2,FALSE),0),
IF(BB36=3,IF(AND(BA36&gt;='2-CALCUL ANNUALISATION FORFAIT'!$G$4,BA36&lt;='2-CALCUL ANNUALISATION FORFAIT'!$H$4),VLOOKUP(AZ36,PARAMETRES!$I$16:$J$22,2,FALSE),0),
IF(BB36=4,IF(AND(BA36&gt;='2-CALCUL ANNUALISATION FORFAIT'!$G$4,BA36&lt;='2-CALCUL ANNUALISATION FORFAIT'!$H$4),VLOOKUP(AZ36,PARAMETRES!$M$16:$N$22,2,FALSE),0),
IF(BB36=5,IF(AND(BA36&gt;='2-CALCUL ANNUALISATION FORFAIT'!$G$4,BA36&lt;='2-CALCUL ANNUALISATION FORFAIT'!$H$4),VLOOKUP(AZ36,PARAMETRES!$Q$16:$R$22,2,FALSE),0),
IF(BB36=6,IF(AND(BA36&gt;='2-CALCUL ANNUALISATION FORFAIT'!$G$4,BA36&lt;='2-CALCUL ANNUALISATION FORFAIT'!$H$4),VLOOKUP(AZ36,PARAMETRES!$U$16:$V$22,2,FALSE),0),
IF(BB36=7,IF(AND(BA36&gt;='2-CALCUL ANNUALISATION FORFAIT'!$G$4,BA36&lt;='2-CALCUL ANNUALISATION FORFAIT'!$H$4),VLOOKUP(AZ36,PARAMETRES!$Y$16:$Z$22,2,FALSE),0),
IF(BB36=8,IF(AND(BA36&gt;='2-CALCUL ANNUALISATION FORFAIT'!$G$4,BA36&lt;='2-CALCUL ANNUALISATION FORFAIT'!$H$4),VLOOKUP(AZ36,PARAMETRES!$AC$16:$AD$22,2,FALSE),0),
IF(BB36=9,IF(AND(BA36&gt;='2-CALCUL ANNUALISATION FORFAIT'!$G$4,BA36&lt;='2-CALCUL ANNUALISATION FORFAIT'!$H$4),VLOOKUP(AZ36,PARAMETRES!$AG$16:$AH$22,2,FALSE),0),
IF(BB36=10,IF(AND(BA36&gt;='2-CALCUL ANNUALISATION FORFAIT'!$G$4,BA36&lt;='2-CALCUL ANNUALISATION FORFAIT'!$H$4),VLOOKUP(AZ36,PARAMETRES!$AK$16:$AL$22,2,FALSE),0))))))))))))</f>
        <v>RH</v>
      </c>
      <c r="BD36" s="195">
        <f>IF(AND(BA36&gt;='2-CALCUL ANNUALISATION FORFAIT'!$G$4,BA36&lt;='2-CALCUL ANNUALISATION FORFAIT'!$H$4),VLOOKUP(BC36,'2-CALCUL ANNUALISATION FORFAIT'!$E$24:$K$37,7,FALSE),"NP")</f>
        <v>0</v>
      </c>
      <c r="BE36" s="182" t="str">
        <f t="shared" si="11"/>
        <v>mardi</v>
      </c>
      <c r="BF36" s="47">
        <f t="shared" si="23"/>
        <v>46007</v>
      </c>
      <c r="BG36" s="232" cm="1">
        <f t="array" ref="BG36">IFERROR(IF(OR(BF36&lt;'2-CALCUL ANNUALISATION FORFAIT'!$G$4,BF36&gt;'2-CALCUL ANNUALISATION FORFAIT'!$H$4),"NP",IF(BF36=$AA$7,$Z$7,IF(BE36="lundi",IF(INDEX('2-CALCUL ANNUALISATION FORFAIT'!$K$43:$K$52,MOD(BG35,COUNTIF('2-CALCUL ANNUALISATION FORFAIT'!$K$43:$K$52,"&gt;0"))+1)&gt;0,MOD(BG35,COUNTIF('2-CALCUL ANNUALISATION FORFAIT'!$K$43:$K$52,"&gt;0"))+1,1),BG35))),$Z$7)</f>
        <v>1</v>
      </c>
      <c r="BH36" s="233" t="str">
        <f>IF(BG36="NP","NP",
IF(BG36=1,IF(AND(BF36&gt;='2-CALCUL ANNUALISATION FORFAIT'!$G$4,BF36&lt;='2-CALCUL ANNUALISATION FORFAIT'!$H$4),VLOOKUP(BE36,PARAMETRES!$A$16:$B$22,2,FALSE),0),
IF(BG36=2,IF(AND(BF36&gt;='2-CALCUL ANNUALISATION FORFAIT'!$G$4,BF36&lt;='2-CALCUL ANNUALISATION FORFAIT'!$H$4),VLOOKUP(BE36,PARAMETRES!$E$16:$F$22,2,FALSE),0),
IF(BG36=3,IF(AND(BF36&gt;='2-CALCUL ANNUALISATION FORFAIT'!$G$4,BF36&lt;='2-CALCUL ANNUALISATION FORFAIT'!$H$4),VLOOKUP(BE36,PARAMETRES!$I$16:$J$22,2,FALSE),0),
IF(BG36=4,IF(AND(BF36&gt;='2-CALCUL ANNUALISATION FORFAIT'!$G$4,BF36&lt;='2-CALCUL ANNUALISATION FORFAIT'!$H$4),VLOOKUP(BE36,PARAMETRES!$M$16:$N$22,2,FALSE),0),
IF(BG36=5,IF(AND(BF36&gt;='2-CALCUL ANNUALISATION FORFAIT'!$G$4,BF36&lt;='2-CALCUL ANNUALISATION FORFAIT'!$H$4),VLOOKUP(BE36,PARAMETRES!$Q$16:$R$22,2,FALSE),0),
IF(BG36=6,IF(AND(BF36&gt;='2-CALCUL ANNUALISATION FORFAIT'!$G$4,BF36&lt;='2-CALCUL ANNUALISATION FORFAIT'!$H$4),VLOOKUP(BE36,PARAMETRES!$U$16:$V$22,2,FALSE),0),
IF(BG36=7,IF(AND(BF36&gt;='2-CALCUL ANNUALISATION FORFAIT'!$G$4,BF36&lt;='2-CALCUL ANNUALISATION FORFAIT'!$H$4),VLOOKUP(BE36,PARAMETRES!$Y$16:$Z$22,2,FALSE),0),
IF(BG36=8,IF(AND(BF36&gt;='2-CALCUL ANNUALISATION FORFAIT'!$G$4,BF36&lt;='2-CALCUL ANNUALISATION FORFAIT'!$H$4),VLOOKUP(BE36,PARAMETRES!$AC$16:$AD$22,2,FALSE),0),
IF(BG36=9,IF(AND(BF36&gt;='2-CALCUL ANNUALISATION FORFAIT'!$G$4,BF36&lt;='2-CALCUL ANNUALISATION FORFAIT'!$H$4),VLOOKUP(BE36,PARAMETRES!$AG$16:$AH$22,2,FALSE),0),
IF(BG36=10,IF(AND(BF36&gt;='2-CALCUL ANNUALISATION FORFAIT'!$G$4,BF36&lt;='2-CALCUL ANNUALISATION FORFAIT'!$H$4),VLOOKUP(BE36,PARAMETRES!$AK$16:$AL$22,2,FALSE),0))))))))))))</f>
        <v>J</v>
      </c>
      <c r="BI36" s="183">
        <f>IF(AND(BF36&gt;='2-CALCUL ANNUALISATION FORFAIT'!$G$4,BF36&lt;='2-CALCUL ANNUALISATION FORFAIT'!$H$4),VLOOKUP(BH36,'2-CALCUL ANNUALISATION FORFAIT'!$E$24:$K$37,7,FALSE),"NP")</f>
        <v>0.37500000000000006</v>
      </c>
    </row>
    <row r="37" spans="2:61" ht="22.15" customHeight="1" x14ac:dyDescent="0.25">
      <c r="B37" s="182" t="str">
        <f t="shared" si="0"/>
        <v>vendredi</v>
      </c>
      <c r="C37" s="47">
        <f t="shared" si="12"/>
        <v>45674</v>
      </c>
      <c r="D37" s="232" cm="1">
        <f t="array" ref="D37">IFERROR(IF(OR(C37&lt;'2-CALCUL ANNUALISATION FORFAIT'!$G$4,C37&gt;'2-CALCUL ANNUALISATION FORFAIT'!$H$4),"NP",IF(C37=$AA$7,$Z$7,IF(B37="lundi",IF(INDEX('2-CALCUL ANNUALISATION FORFAIT'!$K$43:$K$52,MOD(D36,COUNTIF('2-CALCUL ANNUALISATION FORFAIT'!$K$43:$K$52,"&gt;0"))+1)&gt;0,MOD(D36,COUNTIF('2-CALCUL ANNUALISATION FORFAIT'!$K$43:$K$52,"&gt;0"))+1,1),D36))),$Z$7)</f>
        <v>1</v>
      </c>
      <c r="E37" s="233" t="str">
        <f>IF(D37="NP","NP",
IF(D37=1,IF(AND(C37&gt;='2-CALCUL ANNUALISATION FORFAIT'!$G$4,C37&lt;='2-CALCUL ANNUALISATION FORFAIT'!$H$4),VLOOKUP(B37,PARAMETRES!$A$16:$B$22,2,FALSE),0),
IF(D37=2,IF(AND(C37&gt;='2-CALCUL ANNUALISATION FORFAIT'!$G$4,C37&lt;='2-CALCUL ANNUALISATION FORFAIT'!$H$4),VLOOKUP(B37,PARAMETRES!$E$16:$F$22,2,FALSE),0),
IF(D37=3,IF(AND(C37&gt;='2-CALCUL ANNUALISATION FORFAIT'!$G$4,C37&lt;='2-CALCUL ANNUALISATION FORFAIT'!$H$4),VLOOKUP(B37,PARAMETRES!$I$16:$J$22,2,FALSE),0),
IF(D37=4,IF(AND(C37&gt;='2-CALCUL ANNUALISATION FORFAIT'!$G$4,C37&lt;='2-CALCUL ANNUALISATION FORFAIT'!$H$4),VLOOKUP(B37,PARAMETRES!$M$16:$N$22,2,FALSE),0),
IF(D37=5,IF(AND(C37&gt;='2-CALCUL ANNUALISATION FORFAIT'!$G$4,C37&lt;='2-CALCUL ANNUALISATION FORFAIT'!$H$4),VLOOKUP(B37,PARAMETRES!$Q$16:$R$22,2,FALSE),0),
IF(D37=6,IF(AND(C37&gt;='2-CALCUL ANNUALISATION FORFAIT'!$G$4,C37&lt;='2-CALCUL ANNUALISATION FORFAIT'!$H$4),VLOOKUP(B37,PARAMETRES!$U$16:$V$22,2,FALSE),0),
IF(D37=7,IF(AND(C37&gt;='2-CALCUL ANNUALISATION FORFAIT'!$G$4,C37&lt;='2-CALCUL ANNUALISATION FORFAIT'!$H$4),VLOOKUP(B37,PARAMETRES!$Y$16:$Z$22,2,FALSE),0),
IF(D37=8,IF(AND(C37&gt;='2-CALCUL ANNUALISATION FORFAIT'!$G$4,C37&lt;='2-CALCUL ANNUALISATION FORFAIT'!$H$4),VLOOKUP(B37,PARAMETRES!$AC$16:$AD$22,2,FALSE),0),
IF(D37=9,IF(AND(C37&gt;='2-CALCUL ANNUALISATION FORFAIT'!$G$4,C37&lt;='2-CALCUL ANNUALISATION FORFAIT'!$H$4),VLOOKUP(B37,PARAMETRES!$AG$16:$AH$22,2,FALSE),0),
IF(D37=10,IF(AND(C37&gt;='2-CALCUL ANNUALISATION FORFAIT'!$G$4,C37&lt;='2-CALCUL ANNUALISATION FORFAIT'!$H$4),VLOOKUP(B37,PARAMETRES!$AK$16:$AL$22,2,FALSE),0))))))))))))</f>
        <v>J</v>
      </c>
      <c r="F37" s="183">
        <f>IF(AND(C37&gt;='2-CALCUL ANNUALISATION FORFAIT'!$G$4,C37&lt;='2-CALCUL ANNUALISATION FORFAIT'!$H$4),VLOOKUP(E37,'2-CALCUL ANNUALISATION FORFAIT'!$E$24:$K$37,7,FALSE),"NP")</f>
        <v>0.37500000000000006</v>
      </c>
      <c r="G37" s="188" t="str">
        <f t="shared" si="1"/>
        <v>lundi</v>
      </c>
      <c r="H37" s="47">
        <f t="shared" si="13"/>
        <v>45705</v>
      </c>
      <c r="I37" s="232" cm="1">
        <f t="array" ref="I37">IFERROR(IF(OR(H37&lt;'2-CALCUL ANNUALISATION FORFAIT'!$G$4,H37&gt;'2-CALCUL ANNUALISATION FORFAIT'!$H$4),"NP",IF(H37=$AA$7,$Z$7,IF(G37="lundi",IF(INDEX('2-CALCUL ANNUALISATION FORFAIT'!$K$43:$K$52,MOD(I36,COUNTIF('2-CALCUL ANNUALISATION FORFAIT'!$K$43:$K$52,"&gt;0"))+1)&gt;0,MOD(I36,COUNTIF('2-CALCUL ANNUALISATION FORFAIT'!$K$43:$K$52,"&gt;0"))+1,1),I36))),$Z$7)</f>
        <v>2</v>
      </c>
      <c r="J37" s="233" t="str">
        <f>IF(I37="NP","NP",
IF(I37=1,IF(AND(H37&gt;='2-CALCUL ANNUALISATION FORFAIT'!$G$4,H37&lt;='2-CALCUL ANNUALISATION FORFAIT'!$H$4),VLOOKUP(G37,PARAMETRES!$A$16:$B$22,2,FALSE),0),
IF(I37=2,IF(AND(H37&gt;='2-CALCUL ANNUALISATION FORFAIT'!$G$4,H37&lt;='2-CALCUL ANNUALISATION FORFAIT'!$H$4),VLOOKUP(G37,PARAMETRES!$E$16:$F$22,2,FALSE),0),
IF(I37=3,IF(AND(H37&gt;='2-CALCUL ANNUALISATION FORFAIT'!$G$4,H37&lt;='2-CALCUL ANNUALISATION FORFAIT'!$H$4),VLOOKUP(G37,PARAMETRES!$I$16:$J$22,2,FALSE),0),
IF(I37=4,IF(AND(H37&gt;='2-CALCUL ANNUALISATION FORFAIT'!$G$4,H37&lt;='2-CALCUL ANNUALISATION FORFAIT'!$H$4),VLOOKUP(G37,PARAMETRES!$M$16:$N$22,2,FALSE),0),
IF(I37=5,IF(AND(H37&gt;='2-CALCUL ANNUALISATION FORFAIT'!$G$4,H37&lt;='2-CALCUL ANNUALISATION FORFAIT'!$H$4),VLOOKUP(G37,PARAMETRES!$Q$16:$R$22,2,FALSE),0),
IF(I37=6,IF(AND(H37&gt;='2-CALCUL ANNUALISATION FORFAIT'!$G$4,H37&lt;='2-CALCUL ANNUALISATION FORFAIT'!$H$4),VLOOKUP(G37,PARAMETRES!$U$16:$V$22,2,FALSE),0),
IF(I37=7,IF(AND(H37&gt;='2-CALCUL ANNUALISATION FORFAIT'!$G$4,H37&lt;='2-CALCUL ANNUALISATION FORFAIT'!$H$4),VLOOKUP(G37,PARAMETRES!$Y$16:$Z$22,2,FALSE),0),
IF(I37=8,IF(AND(H37&gt;='2-CALCUL ANNUALISATION FORFAIT'!$G$4,H37&lt;='2-CALCUL ANNUALISATION FORFAIT'!$H$4),VLOOKUP(G37,PARAMETRES!$AC$16:$AD$22,2,FALSE),0),
IF(I37=9,IF(AND(H37&gt;='2-CALCUL ANNUALISATION FORFAIT'!$G$4,H37&lt;='2-CALCUL ANNUALISATION FORFAIT'!$H$4),VLOOKUP(G37,PARAMETRES!$AG$16:$AH$22,2,FALSE),0),
IF(I37=10,IF(AND(H37&gt;='2-CALCUL ANNUALISATION FORFAIT'!$G$4,H37&lt;='2-CALCUL ANNUALISATION FORFAIT'!$H$4),VLOOKUP(G37,PARAMETRES!$AK$16:$AL$22,2,FALSE),0))))))))))))</f>
        <v>J2</v>
      </c>
      <c r="K37" s="183">
        <f>IF(AND(H37&gt;='2-CALCUL ANNUALISATION FORFAIT'!$G$4,H37&lt;='2-CALCUL ANNUALISATION FORFAIT'!$H$4),VLOOKUP(J37,'2-CALCUL ANNUALISATION FORFAIT'!$E$24:$K$37,7,FALSE),"NP")</f>
        <v>0.20833333333333331</v>
      </c>
      <c r="L37" s="188" t="str">
        <f t="shared" si="2"/>
        <v>lundi</v>
      </c>
      <c r="M37" s="47">
        <f t="shared" si="14"/>
        <v>45733</v>
      </c>
      <c r="N37" s="232" cm="1">
        <f t="array" ref="N37">IFERROR(IF(OR(M37&lt;'2-CALCUL ANNUALISATION FORFAIT'!$G$4,M37&gt;'2-CALCUL ANNUALISATION FORFAIT'!$H$4),"NP",IF(M37=$AA$7,$Z$7,IF(L37="lundi",IF(INDEX('2-CALCUL ANNUALISATION FORFAIT'!$K$43:$K$52,MOD(N36,COUNTIF('2-CALCUL ANNUALISATION FORFAIT'!$K$43:$K$52,"&gt;0"))+1)&gt;0,MOD(N36,COUNTIF('2-CALCUL ANNUALISATION FORFAIT'!$K$43:$K$52,"&gt;0"))+1,1),N36))),$Z$7)</f>
        <v>2</v>
      </c>
      <c r="O37" s="233" t="str">
        <f>IF(N37="NP","NP",
IF(N37=1,IF(AND(M37&gt;='2-CALCUL ANNUALISATION FORFAIT'!$G$4,M37&lt;='2-CALCUL ANNUALISATION FORFAIT'!$H$4),VLOOKUP(L37,PARAMETRES!$A$16:$B$22,2,FALSE),0),
IF(N37=2,IF(AND(M37&gt;='2-CALCUL ANNUALISATION FORFAIT'!$G$4,M37&lt;='2-CALCUL ANNUALISATION FORFAIT'!$H$4),VLOOKUP(L37,PARAMETRES!$E$16:$F$22,2,FALSE),0),
IF(N37=3,IF(AND(M37&gt;='2-CALCUL ANNUALISATION FORFAIT'!$G$4,M37&lt;='2-CALCUL ANNUALISATION FORFAIT'!$H$4),VLOOKUP(L37,PARAMETRES!$I$16:$J$22,2,FALSE),0),
IF(N37=4,IF(AND(M37&gt;='2-CALCUL ANNUALISATION FORFAIT'!$G$4,M37&lt;='2-CALCUL ANNUALISATION FORFAIT'!$H$4),VLOOKUP(L37,PARAMETRES!$M$16:$N$22,2,FALSE),0),
IF(N37=5,IF(AND(M37&gt;='2-CALCUL ANNUALISATION FORFAIT'!$G$4,M37&lt;='2-CALCUL ANNUALISATION FORFAIT'!$H$4),VLOOKUP(L37,PARAMETRES!$Q$16:$R$22,2,FALSE),0),
IF(N37=6,IF(AND(M37&gt;='2-CALCUL ANNUALISATION FORFAIT'!$G$4,M37&lt;='2-CALCUL ANNUALISATION FORFAIT'!$H$4),VLOOKUP(L37,PARAMETRES!$U$16:$V$22,2,FALSE),0),
IF(N37=7,IF(AND(M37&gt;='2-CALCUL ANNUALISATION FORFAIT'!$G$4,M37&lt;='2-CALCUL ANNUALISATION FORFAIT'!$H$4),VLOOKUP(L37,PARAMETRES!$Y$16:$Z$22,2,FALSE),0),
IF(N37=8,IF(AND(M37&gt;='2-CALCUL ANNUALISATION FORFAIT'!$G$4,M37&lt;='2-CALCUL ANNUALISATION FORFAIT'!$H$4),VLOOKUP(L37,PARAMETRES!$AC$16:$AD$22,2,FALSE),0),
IF(N37=9,IF(AND(M37&gt;='2-CALCUL ANNUALISATION FORFAIT'!$G$4,M37&lt;='2-CALCUL ANNUALISATION FORFAIT'!$H$4),VLOOKUP(L37,PARAMETRES!$AG$16:$AH$22,2,FALSE),0),
IF(N37=10,IF(AND(M37&gt;='2-CALCUL ANNUALISATION FORFAIT'!$G$4,M37&lt;='2-CALCUL ANNUALISATION FORFAIT'!$H$4),VLOOKUP(L37,PARAMETRES!$AK$16:$AL$22,2,FALSE),0))))))))))))</f>
        <v>J2</v>
      </c>
      <c r="P37" s="195">
        <f>IF(AND(M37&gt;='2-CALCUL ANNUALISATION FORFAIT'!$G$4,M37&lt;='2-CALCUL ANNUALISATION FORFAIT'!$H$4),VLOOKUP(O37,'2-CALCUL ANNUALISATION FORFAIT'!$E$24:$K$37,7,FALSE),"NP")</f>
        <v>0.20833333333333331</v>
      </c>
      <c r="Q37" s="182" t="str">
        <f t="shared" si="3"/>
        <v>jeudi</v>
      </c>
      <c r="R37" s="47">
        <f t="shared" si="15"/>
        <v>45764</v>
      </c>
      <c r="S37" s="232" cm="1">
        <f t="array" ref="S37">IFERROR(IF(OR(R37&lt;'2-CALCUL ANNUALISATION FORFAIT'!$G$4,R37&gt;'2-CALCUL ANNUALISATION FORFAIT'!$H$4),"NP",IF(R37=$AA$7,$Z$7,IF(Q37="lundi",IF(INDEX('2-CALCUL ANNUALISATION FORFAIT'!$K$43:$K$52,MOD(S36,COUNTIF('2-CALCUL ANNUALISATION FORFAIT'!$K$43:$K$52,"&gt;0"))+1)&gt;0,MOD(S36,COUNTIF('2-CALCUL ANNUALISATION FORFAIT'!$K$43:$K$52,"&gt;0"))+1,1),S36))),$Z$7)</f>
        <v>2</v>
      </c>
      <c r="T37" s="233" t="str">
        <f>IF(S37="NP","NP",
IF(S37=1,IF(AND(R37&gt;='2-CALCUL ANNUALISATION FORFAIT'!$G$4,R37&lt;='2-CALCUL ANNUALISATION FORFAIT'!$H$4),VLOOKUP(Q37,PARAMETRES!$A$16:$B$22,2,FALSE),0),
IF(S37=2,IF(AND(R37&gt;='2-CALCUL ANNUALISATION FORFAIT'!$G$4,R37&lt;='2-CALCUL ANNUALISATION FORFAIT'!$H$4),VLOOKUP(Q37,PARAMETRES!$E$16:$F$22,2,FALSE),0),
IF(S37=3,IF(AND(R37&gt;='2-CALCUL ANNUALISATION FORFAIT'!$G$4,R37&lt;='2-CALCUL ANNUALISATION FORFAIT'!$H$4),VLOOKUP(Q37,PARAMETRES!$I$16:$J$22,2,FALSE),0),
IF(S37=4,IF(AND(R37&gt;='2-CALCUL ANNUALISATION FORFAIT'!$G$4,R37&lt;='2-CALCUL ANNUALISATION FORFAIT'!$H$4),VLOOKUP(Q37,PARAMETRES!$M$16:$N$22,2,FALSE),0),
IF(S37=5,IF(AND(R37&gt;='2-CALCUL ANNUALISATION FORFAIT'!$G$4,R37&lt;='2-CALCUL ANNUALISATION FORFAIT'!$H$4),VLOOKUP(Q37,PARAMETRES!$Q$16:$R$22,2,FALSE),0),
IF(S37=6,IF(AND(R37&gt;='2-CALCUL ANNUALISATION FORFAIT'!$G$4,R37&lt;='2-CALCUL ANNUALISATION FORFAIT'!$H$4),VLOOKUP(Q37,PARAMETRES!$U$16:$V$22,2,FALSE),0),
IF(S37=7,IF(AND(R37&gt;='2-CALCUL ANNUALISATION FORFAIT'!$G$4,R37&lt;='2-CALCUL ANNUALISATION FORFAIT'!$H$4),VLOOKUP(Q37,PARAMETRES!$Y$16:$Z$22,2,FALSE),0),
IF(S37=8,IF(AND(R37&gt;='2-CALCUL ANNUALISATION FORFAIT'!$G$4,R37&lt;='2-CALCUL ANNUALISATION FORFAIT'!$H$4),VLOOKUP(Q37,PARAMETRES!$AC$16:$AD$22,2,FALSE),0),
IF(S37=9,IF(AND(R37&gt;='2-CALCUL ANNUALISATION FORFAIT'!$G$4,R37&lt;='2-CALCUL ANNUALISATION FORFAIT'!$H$4),VLOOKUP(Q37,PARAMETRES!$AG$16:$AH$22,2,FALSE),0),
IF(S37=10,IF(AND(R37&gt;='2-CALCUL ANNUALISATION FORFAIT'!$G$4,R37&lt;='2-CALCUL ANNUALISATION FORFAIT'!$H$4),VLOOKUP(Q37,PARAMETRES!$AK$16:$AL$22,2,FALSE),0))))))))))))</f>
        <v>J2</v>
      </c>
      <c r="U37" s="195">
        <f>IF(AND(R37&gt;='2-CALCUL ANNUALISATION FORFAIT'!$G$4,R37&lt;='2-CALCUL ANNUALISATION FORFAIT'!$H$4),VLOOKUP(T37,'2-CALCUL ANNUALISATION FORFAIT'!$E$24:$K$37,7,FALSE),"NP")</f>
        <v>0.20833333333333331</v>
      </c>
      <c r="V37" s="182" t="str">
        <f t="shared" si="4"/>
        <v>samedi</v>
      </c>
      <c r="W37" s="181">
        <f t="shared" si="16"/>
        <v>45794</v>
      </c>
      <c r="X37" s="232" cm="1">
        <f t="array" ref="X37">IFERROR(IF(OR(W37&lt;'2-CALCUL ANNUALISATION FORFAIT'!$G$4,W37&gt;'2-CALCUL ANNUALISATION FORFAIT'!$H$4),"NP",IF(W37=$AA$7,$Z$7,IF(V37="lundi",IF(INDEX('2-CALCUL ANNUALISATION FORFAIT'!$K$43:$K$52,MOD(X36,COUNTIF('2-CALCUL ANNUALISATION FORFAIT'!$K$43:$K$52,"&gt;0"))+1)&gt;0,MOD(X36,COUNTIF('2-CALCUL ANNUALISATION FORFAIT'!$K$43:$K$52,"&gt;0"))+1,1),X36))),$Z$7)</f>
        <v>2</v>
      </c>
      <c r="Y37" s="233" t="str">
        <f>IF(X37="NP","NP",
IF(X37=1,IF(AND(W37&gt;='2-CALCUL ANNUALISATION FORFAIT'!$G$4,W37&lt;='2-CALCUL ANNUALISATION FORFAIT'!$H$4),VLOOKUP(V37,PARAMETRES!$A$16:$B$22,2,FALSE),0),
IF(X37=2,IF(AND(W37&gt;='2-CALCUL ANNUALISATION FORFAIT'!$G$4,W37&lt;='2-CALCUL ANNUALISATION FORFAIT'!$H$4),VLOOKUP(V37,PARAMETRES!$E$16:$F$22,2,FALSE),0),
IF(X37=3,IF(AND(W37&gt;='2-CALCUL ANNUALISATION FORFAIT'!$G$4,W37&lt;='2-CALCUL ANNUALISATION FORFAIT'!$H$4),VLOOKUP(V37,PARAMETRES!$I$16:$J$22,2,FALSE),0),
IF(X37=4,IF(AND(W37&gt;='2-CALCUL ANNUALISATION FORFAIT'!$G$4,W37&lt;='2-CALCUL ANNUALISATION FORFAIT'!$H$4),VLOOKUP(V37,PARAMETRES!$M$16:$N$22,2,FALSE),0),
IF(X37=5,IF(AND(W37&gt;='2-CALCUL ANNUALISATION FORFAIT'!$G$4,W37&lt;='2-CALCUL ANNUALISATION FORFAIT'!$H$4),VLOOKUP(V37,PARAMETRES!$Q$16:$R$22,2,FALSE),0),
IF(X37=6,IF(AND(W37&gt;='2-CALCUL ANNUALISATION FORFAIT'!$G$4,W37&lt;='2-CALCUL ANNUALISATION FORFAIT'!$H$4),VLOOKUP(V37,PARAMETRES!$U$16:$V$22,2,FALSE),0),
IF(X37=7,IF(AND(W37&gt;='2-CALCUL ANNUALISATION FORFAIT'!$G$4,W37&lt;='2-CALCUL ANNUALISATION FORFAIT'!$H$4),VLOOKUP(V37,PARAMETRES!$Y$16:$Z$22,2,FALSE),0),
IF(X37=8,IF(AND(W37&gt;='2-CALCUL ANNUALISATION FORFAIT'!$G$4,W37&lt;='2-CALCUL ANNUALISATION FORFAIT'!$H$4),VLOOKUP(V37,PARAMETRES!$AC$16:$AD$22,2,FALSE),0),
IF(X37=9,IF(AND(W37&gt;='2-CALCUL ANNUALISATION FORFAIT'!$G$4,W37&lt;='2-CALCUL ANNUALISATION FORFAIT'!$H$4),VLOOKUP(V37,PARAMETRES!$AG$16:$AH$22,2,FALSE),0),
IF(X37=10,IF(AND(W37&gt;='2-CALCUL ANNUALISATION FORFAIT'!$G$4,W37&lt;='2-CALCUL ANNUALISATION FORFAIT'!$H$4),VLOOKUP(V37,PARAMETRES!$AK$16:$AL$22,2,FALSE),0))))))))))))</f>
        <v>RH</v>
      </c>
      <c r="Z37" s="195">
        <f>IF(AND(W37&gt;='2-CALCUL ANNUALISATION FORFAIT'!$G$4,W37&lt;='2-CALCUL ANNUALISATION FORFAIT'!$H$4),VLOOKUP(Y37,'2-CALCUL ANNUALISATION FORFAIT'!$E$24:$K$37,7,FALSE),"NP")</f>
        <v>0</v>
      </c>
      <c r="AA37" s="182" t="str">
        <f t="shared" si="5"/>
        <v>mardi</v>
      </c>
      <c r="AB37" s="47">
        <f t="shared" si="17"/>
        <v>45825</v>
      </c>
      <c r="AC37" s="232" cm="1">
        <f t="array" ref="AC37">IFERROR(IF(OR(AB37&lt;'2-CALCUL ANNUALISATION FORFAIT'!$G$4,AB37&gt;'2-CALCUL ANNUALISATION FORFAIT'!$H$4),"NP",IF(AB37=$AA$7,$Z$7,IF(AA37="lundi",IF(INDEX('2-CALCUL ANNUALISATION FORFAIT'!$K$43:$K$52,MOD(AC36,COUNTIF('2-CALCUL ANNUALISATION FORFAIT'!$K$43:$K$52,"&gt;0"))+1)&gt;0,MOD(AC36,COUNTIF('2-CALCUL ANNUALISATION FORFAIT'!$K$43:$K$52,"&gt;0"))+1,1),AC36))),$Z$7)</f>
        <v>1</v>
      </c>
      <c r="AD37" s="233" t="str">
        <f>IF(AC37="NP","NP",
IF(AC37=1,IF(AND(AB37&gt;='2-CALCUL ANNUALISATION FORFAIT'!$G$4,AB37&lt;='2-CALCUL ANNUALISATION FORFAIT'!$H$4),VLOOKUP(AA37,PARAMETRES!$A$16:$B$22,2,FALSE),0),
IF(AC37=2,IF(AND(AB37&gt;='2-CALCUL ANNUALISATION FORFAIT'!$G$4,AB37&lt;='2-CALCUL ANNUALISATION FORFAIT'!$H$4),VLOOKUP(AA37,PARAMETRES!$E$16:$F$22,2,FALSE),0),
IF(AC37=3,IF(AND(AB37&gt;='2-CALCUL ANNUALISATION FORFAIT'!$G$4,AB37&lt;='2-CALCUL ANNUALISATION FORFAIT'!$H$4),VLOOKUP(AA37,PARAMETRES!$I$16:$J$22,2,FALSE),0),
IF(AC37=4,IF(AND(AB37&gt;='2-CALCUL ANNUALISATION FORFAIT'!$G$4,AB37&lt;='2-CALCUL ANNUALISATION FORFAIT'!$H$4),VLOOKUP(AA37,PARAMETRES!$M$16:$N$22,2,FALSE),0),
IF(AC37=5,IF(AND(AB37&gt;='2-CALCUL ANNUALISATION FORFAIT'!$G$4,AB37&lt;='2-CALCUL ANNUALISATION FORFAIT'!$H$4),VLOOKUP(AA37,PARAMETRES!$Q$16:$R$22,2,FALSE),0),
IF(AC37=6,IF(AND(AB37&gt;='2-CALCUL ANNUALISATION FORFAIT'!$G$4,AB37&lt;='2-CALCUL ANNUALISATION FORFAIT'!$H$4),VLOOKUP(AA37,PARAMETRES!$U$16:$V$22,2,FALSE),0),
IF(AC37=7,IF(AND(AB37&gt;='2-CALCUL ANNUALISATION FORFAIT'!$G$4,AB37&lt;='2-CALCUL ANNUALISATION FORFAIT'!$H$4),VLOOKUP(AA37,PARAMETRES!$Y$16:$Z$22,2,FALSE),0),
IF(AC37=8,IF(AND(AB37&gt;='2-CALCUL ANNUALISATION FORFAIT'!$G$4,AB37&lt;='2-CALCUL ANNUALISATION FORFAIT'!$H$4),VLOOKUP(AA37,PARAMETRES!$AC$16:$AD$22,2,FALSE),0),
IF(AC37=9,IF(AND(AB37&gt;='2-CALCUL ANNUALISATION FORFAIT'!$G$4,AB37&lt;='2-CALCUL ANNUALISATION FORFAIT'!$H$4),VLOOKUP(AA37,PARAMETRES!$AG$16:$AH$22,2,FALSE),0),
IF(AC37=10,IF(AND(AB37&gt;='2-CALCUL ANNUALISATION FORFAIT'!$G$4,AB37&lt;='2-CALCUL ANNUALISATION FORFAIT'!$H$4),VLOOKUP(AA37,PARAMETRES!$AK$16:$AL$22,2,FALSE),0))))))))))))</f>
        <v>J</v>
      </c>
      <c r="AE37" s="195">
        <f>IF(AND(AB37&gt;='2-CALCUL ANNUALISATION FORFAIT'!$G$4,AB37&lt;='2-CALCUL ANNUALISATION FORFAIT'!$H$4),VLOOKUP(AD37,'2-CALCUL ANNUALISATION FORFAIT'!$E$24:$K$37,7,FALSE),"NP")</f>
        <v>0.37500000000000006</v>
      </c>
      <c r="AF37" s="201" t="str">
        <f t="shared" si="6"/>
        <v>jeudi</v>
      </c>
      <c r="AG37" s="47">
        <f t="shared" si="18"/>
        <v>45855</v>
      </c>
      <c r="AH37" s="232" cm="1">
        <f t="array" ref="AH37">IFERROR(IF(OR(AG37&lt;'2-CALCUL ANNUALISATION FORFAIT'!$G$4,AG37&gt;'2-CALCUL ANNUALISATION FORFAIT'!$H$4),"NP",IF(AG37=$AA$7,$Z$7,IF(AF37="lundi",IF(INDEX('2-CALCUL ANNUALISATION FORFAIT'!$K$43:$K$52,MOD(AH36,COUNTIF('2-CALCUL ANNUALISATION FORFAIT'!$K$43:$K$52,"&gt;0"))+1)&gt;0,MOD(AH36,COUNTIF('2-CALCUL ANNUALISATION FORFAIT'!$K$43:$K$52,"&gt;0"))+1,1),AH36))),$Z$7)</f>
        <v>1</v>
      </c>
      <c r="AI37" s="233" t="str">
        <f>IF(AH37="NP","NP",
IF(AH37=1,IF(AND(AG37&gt;='2-CALCUL ANNUALISATION FORFAIT'!$G$4,AG37&lt;='2-CALCUL ANNUALISATION FORFAIT'!$H$4),VLOOKUP(AF37,PARAMETRES!$A$16:$B$22,2,FALSE),0),
IF(AH37=2,IF(AND(AG37&gt;='2-CALCUL ANNUALISATION FORFAIT'!$G$4,AG37&lt;='2-CALCUL ANNUALISATION FORFAIT'!$H$4),VLOOKUP(AF37,PARAMETRES!$E$16:$F$22,2,FALSE),0),
IF(AH37=3,IF(AND(AG37&gt;='2-CALCUL ANNUALISATION FORFAIT'!$G$4,AG37&lt;='2-CALCUL ANNUALISATION FORFAIT'!$H$4),VLOOKUP(AF37,PARAMETRES!$I$16:$J$22,2,FALSE),0),
IF(AH37=4,IF(AND(AG37&gt;='2-CALCUL ANNUALISATION FORFAIT'!$G$4,AG37&lt;='2-CALCUL ANNUALISATION FORFAIT'!$H$4),VLOOKUP(AF37,PARAMETRES!$M$16:$N$22,2,FALSE),0),
IF(AH37=5,IF(AND(AG37&gt;='2-CALCUL ANNUALISATION FORFAIT'!$G$4,AG37&lt;='2-CALCUL ANNUALISATION FORFAIT'!$H$4),VLOOKUP(AF37,PARAMETRES!$Q$16:$R$22,2,FALSE),0),
IF(AH37=6,IF(AND(AG37&gt;='2-CALCUL ANNUALISATION FORFAIT'!$G$4,AG37&lt;='2-CALCUL ANNUALISATION FORFAIT'!$H$4),VLOOKUP(AF37,PARAMETRES!$U$16:$V$22,2,FALSE),0),
IF(AH37=7,IF(AND(AG37&gt;='2-CALCUL ANNUALISATION FORFAIT'!$G$4,AG37&lt;='2-CALCUL ANNUALISATION FORFAIT'!$H$4),VLOOKUP(AF37,PARAMETRES!$Y$16:$Z$22,2,FALSE),0),
IF(AH37=8,IF(AND(AG37&gt;='2-CALCUL ANNUALISATION FORFAIT'!$G$4,AG37&lt;='2-CALCUL ANNUALISATION FORFAIT'!$H$4),VLOOKUP(AF37,PARAMETRES!$AC$16:$AD$22,2,FALSE),0),
IF(AH37=9,IF(AND(AG37&gt;='2-CALCUL ANNUALISATION FORFAIT'!$G$4,AG37&lt;='2-CALCUL ANNUALISATION FORFAIT'!$H$4),VLOOKUP(AF37,PARAMETRES!$AG$16:$AH$22,2,FALSE),0),
IF(AH37=10,IF(AND(AG37&gt;='2-CALCUL ANNUALISATION FORFAIT'!$G$4,AG37&lt;='2-CALCUL ANNUALISATION FORFAIT'!$H$4),VLOOKUP(AF37,PARAMETRES!$AK$16:$AL$22,2,FALSE),0))))))))))))</f>
        <v>J</v>
      </c>
      <c r="AJ37" s="195">
        <f>IF(AND(AG37&gt;='2-CALCUL ANNUALISATION FORFAIT'!$G$4,AG37&lt;='2-CALCUL ANNUALISATION FORFAIT'!$H$4),VLOOKUP(AI37,'2-CALCUL ANNUALISATION FORFAIT'!$E$24:$K$37,7,FALSE),"NP")</f>
        <v>0.37500000000000006</v>
      </c>
      <c r="AK37" s="182" t="str">
        <f t="shared" si="7"/>
        <v>dimanche</v>
      </c>
      <c r="AL37" s="47">
        <f t="shared" si="19"/>
        <v>45886</v>
      </c>
      <c r="AM37" s="232" cm="1">
        <f t="array" ref="AM37">IFERROR(IF(OR(AL37&lt;'2-CALCUL ANNUALISATION FORFAIT'!$G$4,AL37&gt;'2-CALCUL ANNUALISATION FORFAIT'!$H$4),"NP",IF(AL37=$AA$7,$Z$7,IF(AK37="lundi",IF(INDEX('2-CALCUL ANNUALISATION FORFAIT'!$K$43:$K$52,MOD(AM36,COUNTIF('2-CALCUL ANNUALISATION FORFAIT'!$K$43:$K$52,"&gt;0"))+1)&gt;0,MOD(AM36,COUNTIF('2-CALCUL ANNUALISATION FORFAIT'!$K$43:$K$52,"&gt;0"))+1,1),AM36))),$Z$7)</f>
        <v>1</v>
      </c>
      <c r="AN37" s="233" t="str">
        <f>IF(AM37="NP","NP",
IF(AM37=1,IF(AND(AL37&gt;='2-CALCUL ANNUALISATION FORFAIT'!$G$4,AL37&lt;='2-CALCUL ANNUALISATION FORFAIT'!$H$4),VLOOKUP(AK37,PARAMETRES!$A$16:$B$22,2,FALSE),0),
IF(AM37=2,IF(AND(AL37&gt;='2-CALCUL ANNUALISATION FORFAIT'!$G$4,AL37&lt;='2-CALCUL ANNUALISATION FORFAIT'!$H$4),VLOOKUP(AK37,PARAMETRES!$E$16:$F$22,2,FALSE),0),
IF(AM37=3,IF(AND(AL37&gt;='2-CALCUL ANNUALISATION FORFAIT'!$G$4,AL37&lt;='2-CALCUL ANNUALISATION FORFAIT'!$H$4),VLOOKUP(AK37,PARAMETRES!$I$16:$J$22,2,FALSE),0),
IF(AM37=4,IF(AND(AL37&gt;='2-CALCUL ANNUALISATION FORFAIT'!$G$4,AL37&lt;='2-CALCUL ANNUALISATION FORFAIT'!$H$4),VLOOKUP(AK37,PARAMETRES!$M$16:$N$22,2,FALSE),0),
IF(AM37=5,IF(AND(AL37&gt;='2-CALCUL ANNUALISATION FORFAIT'!$G$4,AL37&lt;='2-CALCUL ANNUALISATION FORFAIT'!$H$4),VLOOKUP(AK37,PARAMETRES!$Q$16:$R$22,2,FALSE),0),
IF(AM37=6,IF(AND(AL37&gt;='2-CALCUL ANNUALISATION FORFAIT'!$G$4,AL37&lt;='2-CALCUL ANNUALISATION FORFAIT'!$H$4),VLOOKUP(AK37,PARAMETRES!$U$16:$V$22,2,FALSE),0),
IF(AM37=7,IF(AND(AL37&gt;='2-CALCUL ANNUALISATION FORFAIT'!$G$4,AL37&lt;='2-CALCUL ANNUALISATION FORFAIT'!$H$4),VLOOKUP(AK37,PARAMETRES!$Y$16:$Z$22,2,FALSE),0),
IF(AM37=8,IF(AND(AL37&gt;='2-CALCUL ANNUALISATION FORFAIT'!$G$4,AL37&lt;='2-CALCUL ANNUALISATION FORFAIT'!$H$4),VLOOKUP(AK37,PARAMETRES!$AC$16:$AD$22,2,FALSE),0),
IF(AM37=9,IF(AND(AL37&gt;='2-CALCUL ANNUALISATION FORFAIT'!$G$4,AL37&lt;='2-CALCUL ANNUALISATION FORFAIT'!$H$4),VLOOKUP(AK37,PARAMETRES!$AG$16:$AH$22,2,FALSE),0),
IF(AM37=10,IF(AND(AL37&gt;='2-CALCUL ANNUALISATION FORFAIT'!$G$4,AL37&lt;='2-CALCUL ANNUALISATION FORFAIT'!$H$4),VLOOKUP(AK37,PARAMETRES!$AK$16:$AL$22,2,FALSE),0))))))))))))</f>
        <v>RH</v>
      </c>
      <c r="AO37" s="195">
        <f>IF(AND(AL37&gt;='2-CALCUL ANNUALISATION FORFAIT'!$G$4,AL37&lt;='2-CALCUL ANNUALISATION FORFAIT'!$H$4),VLOOKUP(AN37,'2-CALCUL ANNUALISATION FORFAIT'!$E$24:$K$37,7,FALSE),"NP")</f>
        <v>0</v>
      </c>
      <c r="AP37" s="182" t="str">
        <f t="shared" si="8"/>
        <v>mercredi</v>
      </c>
      <c r="AQ37" s="47">
        <f t="shared" si="20"/>
        <v>45917</v>
      </c>
      <c r="AR37" s="232" cm="1">
        <f t="array" ref="AR37">IFERROR(IF(OR(AQ37&lt;'2-CALCUL ANNUALISATION FORFAIT'!$G$4,AQ37&gt;'2-CALCUL ANNUALISATION FORFAIT'!$H$4),"NP",IF(AQ37=$AA$7,$Z$7,IF(AP37="lundi",IF(INDEX('2-CALCUL ANNUALISATION FORFAIT'!$K$43:$K$52,MOD(AR36,COUNTIF('2-CALCUL ANNUALISATION FORFAIT'!$K$43:$K$52,"&gt;0"))+1)&gt;0,MOD(AR36,COUNTIF('2-CALCUL ANNUALISATION FORFAIT'!$K$43:$K$52,"&gt;0"))+1,1),AR36))),$Z$7)</f>
        <v>2</v>
      </c>
      <c r="AS37" s="233" t="str">
        <f>IF(AR37="NP","NP",
IF(AR37=1,IF(AND(AQ37&gt;='2-CALCUL ANNUALISATION FORFAIT'!$G$4,AQ37&lt;='2-CALCUL ANNUALISATION FORFAIT'!$H$4),VLOOKUP(AP37,PARAMETRES!$A$16:$B$22,2,FALSE),0),
IF(AR37=2,IF(AND(AQ37&gt;='2-CALCUL ANNUALISATION FORFAIT'!$G$4,AQ37&lt;='2-CALCUL ANNUALISATION FORFAIT'!$H$4),VLOOKUP(AP37,PARAMETRES!$E$16:$F$22,2,FALSE),0),
IF(AR37=3,IF(AND(AQ37&gt;='2-CALCUL ANNUALISATION FORFAIT'!$G$4,AQ37&lt;='2-CALCUL ANNUALISATION FORFAIT'!$H$4),VLOOKUP(AP37,PARAMETRES!$I$16:$J$22,2,FALSE),0),
IF(AR37=4,IF(AND(AQ37&gt;='2-CALCUL ANNUALISATION FORFAIT'!$G$4,AQ37&lt;='2-CALCUL ANNUALISATION FORFAIT'!$H$4),VLOOKUP(AP37,PARAMETRES!$M$16:$N$22,2,FALSE),0),
IF(AR37=5,IF(AND(AQ37&gt;='2-CALCUL ANNUALISATION FORFAIT'!$G$4,AQ37&lt;='2-CALCUL ANNUALISATION FORFAIT'!$H$4),VLOOKUP(AP37,PARAMETRES!$Q$16:$R$22,2,FALSE),0),
IF(AR37=6,IF(AND(AQ37&gt;='2-CALCUL ANNUALISATION FORFAIT'!$G$4,AQ37&lt;='2-CALCUL ANNUALISATION FORFAIT'!$H$4),VLOOKUP(AP37,PARAMETRES!$U$16:$V$22,2,FALSE),0),
IF(AR37=7,IF(AND(AQ37&gt;='2-CALCUL ANNUALISATION FORFAIT'!$G$4,AQ37&lt;='2-CALCUL ANNUALISATION FORFAIT'!$H$4),VLOOKUP(AP37,PARAMETRES!$Y$16:$Z$22,2,FALSE),0),
IF(AR37=8,IF(AND(AQ37&gt;='2-CALCUL ANNUALISATION FORFAIT'!$G$4,AQ37&lt;='2-CALCUL ANNUALISATION FORFAIT'!$H$4),VLOOKUP(AP37,PARAMETRES!$AC$16:$AD$22,2,FALSE),0),
IF(AR37=9,IF(AND(AQ37&gt;='2-CALCUL ANNUALISATION FORFAIT'!$G$4,AQ37&lt;='2-CALCUL ANNUALISATION FORFAIT'!$H$4),VLOOKUP(AP37,PARAMETRES!$AG$16:$AH$22,2,FALSE),0),
IF(AR37=10,IF(AND(AQ37&gt;='2-CALCUL ANNUALISATION FORFAIT'!$G$4,AQ37&lt;='2-CALCUL ANNUALISATION FORFAIT'!$H$4),VLOOKUP(AP37,PARAMETRES!$AK$16:$AL$22,2,FALSE),0))))))))))))</f>
        <v>J2</v>
      </c>
      <c r="AT37" s="195">
        <f>IF(AND(AQ37&gt;='2-CALCUL ANNUALISATION FORFAIT'!$G$4,AQ37&lt;='2-CALCUL ANNUALISATION FORFAIT'!$H$4),VLOOKUP(AS37,'2-CALCUL ANNUALISATION FORFAIT'!$E$24:$K$37,7,FALSE),"NP")</f>
        <v>0.20833333333333331</v>
      </c>
      <c r="AU37" s="182" t="str">
        <f t="shared" si="9"/>
        <v>vendredi</v>
      </c>
      <c r="AV37" s="180">
        <f t="shared" si="21"/>
        <v>45947</v>
      </c>
      <c r="AW37" s="232" cm="1">
        <f t="array" ref="AW37">IFERROR(IF(OR(AV37&lt;'2-CALCUL ANNUALISATION FORFAIT'!$G$4,AV37&gt;'2-CALCUL ANNUALISATION FORFAIT'!$H$4),"NP",IF(AV37=$AA$7,$Z$7,IF(AU37="lundi",IF(INDEX('2-CALCUL ANNUALISATION FORFAIT'!$K$43:$K$52,MOD(AW36,COUNTIF('2-CALCUL ANNUALISATION FORFAIT'!$K$43:$K$52,"&gt;0"))+1)&gt;0,MOD(AW36,COUNTIF('2-CALCUL ANNUALISATION FORFAIT'!$K$43:$K$52,"&gt;0"))+1,1),AW36))),$Z$7)</f>
        <v>2</v>
      </c>
      <c r="AX37" s="233" t="str">
        <f>IF(AW37="NP","NP",
IF(AW37=1,IF(AND(AV37&gt;='2-CALCUL ANNUALISATION FORFAIT'!$G$4,AV37&lt;='2-CALCUL ANNUALISATION FORFAIT'!$H$4),VLOOKUP(AU37,PARAMETRES!$A$16:$B$22,2,FALSE),0),
IF(AW37=2,IF(AND(AV37&gt;='2-CALCUL ANNUALISATION FORFAIT'!$G$4,AV37&lt;='2-CALCUL ANNUALISATION FORFAIT'!$H$4),VLOOKUP(AU37,PARAMETRES!$E$16:$F$22,2,FALSE),0),
IF(AW37=3,IF(AND(AV37&gt;='2-CALCUL ANNUALISATION FORFAIT'!$G$4,AV37&lt;='2-CALCUL ANNUALISATION FORFAIT'!$H$4),VLOOKUP(AU37,PARAMETRES!$I$16:$J$22,2,FALSE),0),
IF(AW37=4,IF(AND(AV37&gt;='2-CALCUL ANNUALISATION FORFAIT'!$G$4,AV37&lt;='2-CALCUL ANNUALISATION FORFAIT'!$H$4),VLOOKUP(AU37,PARAMETRES!$M$16:$N$22,2,FALSE),0),
IF(AW37=5,IF(AND(AV37&gt;='2-CALCUL ANNUALISATION FORFAIT'!$G$4,AV37&lt;='2-CALCUL ANNUALISATION FORFAIT'!$H$4),VLOOKUP(AU37,PARAMETRES!$Q$16:$R$22,2,FALSE),0),
IF(AW37=6,IF(AND(AV37&gt;='2-CALCUL ANNUALISATION FORFAIT'!$G$4,AV37&lt;='2-CALCUL ANNUALISATION FORFAIT'!$H$4),VLOOKUP(AU37,PARAMETRES!$U$16:$V$22,2,FALSE),0),
IF(AW37=7,IF(AND(AV37&gt;='2-CALCUL ANNUALISATION FORFAIT'!$G$4,AV37&lt;='2-CALCUL ANNUALISATION FORFAIT'!$H$4),VLOOKUP(AU37,PARAMETRES!$Y$16:$Z$22,2,FALSE),0),
IF(AW37=8,IF(AND(AV37&gt;='2-CALCUL ANNUALISATION FORFAIT'!$G$4,AV37&lt;='2-CALCUL ANNUALISATION FORFAIT'!$H$4),VLOOKUP(AU37,PARAMETRES!$AC$16:$AD$22,2,FALSE),0),
IF(AW37=9,IF(AND(AV37&gt;='2-CALCUL ANNUALISATION FORFAIT'!$G$4,AV37&lt;='2-CALCUL ANNUALISATION FORFAIT'!$H$4),VLOOKUP(AU37,PARAMETRES!$AG$16:$AH$22,2,FALSE),0),
IF(AW37=10,IF(AND(AV37&gt;='2-CALCUL ANNUALISATION FORFAIT'!$G$4,AV37&lt;='2-CALCUL ANNUALISATION FORFAIT'!$H$4),VLOOKUP(AU37,PARAMETRES!$AK$16:$AL$22,2,FALSE),0))))))))))))</f>
        <v>J2</v>
      </c>
      <c r="AY37" s="195">
        <f>IF(AND(AV37&gt;='2-CALCUL ANNUALISATION FORFAIT'!$G$4,AV37&lt;='2-CALCUL ANNUALISATION FORFAIT'!$H$4),VLOOKUP(AX37,'2-CALCUL ANNUALISATION FORFAIT'!$E$24:$K$37,7,FALSE),"NP")</f>
        <v>0.20833333333333331</v>
      </c>
      <c r="AZ37" s="182" t="str">
        <f t="shared" si="10"/>
        <v>lundi</v>
      </c>
      <c r="BA37" s="47">
        <f t="shared" si="22"/>
        <v>45978</v>
      </c>
      <c r="BB37" s="232" cm="1">
        <f t="array" ref="BB37">IFERROR(IF(OR(BA37&lt;'2-CALCUL ANNUALISATION FORFAIT'!$G$4,BA37&gt;'2-CALCUL ANNUALISATION FORFAIT'!$H$4),"NP",IF(BA37=$AA$7,$Z$7,IF(AZ37="lundi",IF(INDEX('2-CALCUL ANNUALISATION FORFAIT'!$K$43:$K$52,MOD(BB36,COUNTIF('2-CALCUL ANNUALISATION FORFAIT'!$K$43:$K$52,"&gt;0"))+1)&gt;0,MOD(BB36,COUNTIF('2-CALCUL ANNUALISATION FORFAIT'!$K$43:$K$52,"&gt;0"))+1,1),BB36))),$Z$7)</f>
        <v>1</v>
      </c>
      <c r="BC37" s="233" t="str">
        <f>IF(BB37="NP","NP",
IF(BB37=1,IF(AND(BA37&gt;='2-CALCUL ANNUALISATION FORFAIT'!$G$4,BA37&lt;='2-CALCUL ANNUALISATION FORFAIT'!$H$4),VLOOKUP(AZ37,PARAMETRES!$A$16:$B$22,2,FALSE),0),
IF(BB37=2,IF(AND(BA37&gt;='2-CALCUL ANNUALISATION FORFAIT'!$G$4,BA37&lt;='2-CALCUL ANNUALISATION FORFAIT'!$H$4),VLOOKUP(AZ37,PARAMETRES!$E$16:$F$22,2,FALSE),0),
IF(BB37=3,IF(AND(BA37&gt;='2-CALCUL ANNUALISATION FORFAIT'!$G$4,BA37&lt;='2-CALCUL ANNUALISATION FORFAIT'!$H$4),VLOOKUP(AZ37,PARAMETRES!$I$16:$J$22,2,FALSE),0),
IF(BB37=4,IF(AND(BA37&gt;='2-CALCUL ANNUALISATION FORFAIT'!$G$4,BA37&lt;='2-CALCUL ANNUALISATION FORFAIT'!$H$4),VLOOKUP(AZ37,PARAMETRES!$M$16:$N$22,2,FALSE),0),
IF(BB37=5,IF(AND(BA37&gt;='2-CALCUL ANNUALISATION FORFAIT'!$G$4,BA37&lt;='2-CALCUL ANNUALISATION FORFAIT'!$H$4),VLOOKUP(AZ37,PARAMETRES!$Q$16:$R$22,2,FALSE),0),
IF(BB37=6,IF(AND(BA37&gt;='2-CALCUL ANNUALISATION FORFAIT'!$G$4,BA37&lt;='2-CALCUL ANNUALISATION FORFAIT'!$H$4),VLOOKUP(AZ37,PARAMETRES!$U$16:$V$22,2,FALSE),0),
IF(BB37=7,IF(AND(BA37&gt;='2-CALCUL ANNUALISATION FORFAIT'!$G$4,BA37&lt;='2-CALCUL ANNUALISATION FORFAIT'!$H$4),VLOOKUP(AZ37,PARAMETRES!$Y$16:$Z$22,2,FALSE),0),
IF(BB37=8,IF(AND(BA37&gt;='2-CALCUL ANNUALISATION FORFAIT'!$G$4,BA37&lt;='2-CALCUL ANNUALISATION FORFAIT'!$H$4),VLOOKUP(AZ37,PARAMETRES!$AC$16:$AD$22,2,FALSE),0),
IF(BB37=9,IF(AND(BA37&gt;='2-CALCUL ANNUALISATION FORFAIT'!$G$4,BA37&lt;='2-CALCUL ANNUALISATION FORFAIT'!$H$4),VLOOKUP(AZ37,PARAMETRES!$AG$16:$AH$22,2,FALSE),0),
IF(BB37=10,IF(AND(BA37&gt;='2-CALCUL ANNUALISATION FORFAIT'!$G$4,BA37&lt;='2-CALCUL ANNUALISATION FORFAIT'!$H$4),VLOOKUP(AZ37,PARAMETRES!$AK$16:$AL$22,2,FALSE),0))))))))))))</f>
        <v>J</v>
      </c>
      <c r="BD37" s="195">
        <f>IF(AND(BA37&gt;='2-CALCUL ANNUALISATION FORFAIT'!$G$4,BA37&lt;='2-CALCUL ANNUALISATION FORFAIT'!$H$4),VLOOKUP(BC37,'2-CALCUL ANNUALISATION FORFAIT'!$E$24:$K$37,7,FALSE),"NP")</f>
        <v>0.37500000000000006</v>
      </c>
      <c r="BE37" s="182" t="str">
        <f t="shared" si="11"/>
        <v>mercredi</v>
      </c>
      <c r="BF37" s="47">
        <f t="shared" si="23"/>
        <v>46008</v>
      </c>
      <c r="BG37" s="232" cm="1">
        <f t="array" ref="BG37">IFERROR(IF(OR(BF37&lt;'2-CALCUL ANNUALISATION FORFAIT'!$G$4,BF37&gt;'2-CALCUL ANNUALISATION FORFAIT'!$H$4),"NP",IF(BF37=$AA$7,$Z$7,IF(BE37="lundi",IF(INDEX('2-CALCUL ANNUALISATION FORFAIT'!$K$43:$K$52,MOD(BG36,COUNTIF('2-CALCUL ANNUALISATION FORFAIT'!$K$43:$K$52,"&gt;0"))+1)&gt;0,MOD(BG36,COUNTIF('2-CALCUL ANNUALISATION FORFAIT'!$K$43:$K$52,"&gt;0"))+1,1),BG36))),$Z$7)</f>
        <v>1</v>
      </c>
      <c r="BH37" s="233" t="str">
        <f>IF(BG37="NP","NP",
IF(BG37=1,IF(AND(BF37&gt;='2-CALCUL ANNUALISATION FORFAIT'!$G$4,BF37&lt;='2-CALCUL ANNUALISATION FORFAIT'!$H$4),VLOOKUP(BE37,PARAMETRES!$A$16:$B$22,2,FALSE),0),
IF(BG37=2,IF(AND(BF37&gt;='2-CALCUL ANNUALISATION FORFAIT'!$G$4,BF37&lt;='2-CALCUL ANNUALISATION FORFAIT'!$H$4),VLOOKUP(BE37,PARAMETRES!$E$16:$F$22,2,FALSE),0),
IF(BG37=3,IF(AND(BF37&gt;='2-CALCUL ANNUALISATION FORFAIT'!$G$4,BF37&lt;='2-CALCUL ANNUALISATION FORFAIT'!$H$4),VLOOKUP(BE37,PARAMETRES!$I$16:$J$22,2,FALSE),0),
IF(BG37=4,IF(AND(BF37&gt;='2-CALCUL ANNUALISATION FORFAIT'!$G$4,BF37&lt;='2-CALCUL ANNUALISATION FORFAIT'!$H$4),VLOOKUP(BE37,PARAMETRES!$M$16:$N$22,2,FALSE),0),
IF(BG37=5,IF(AND(BF37&gt;='2-CALCUL ANNUALISATION FORFAIT'!$G$4,BF37&lt;='2-CALCUL ANNUALISATION FORFAIT'!$H$4),VLOOKUP(BE37,PARAMETRES!$Q$16:$R$22,2,FALSE),0),
IF(BG37=6,IF(AND(BF37&gt;='2-CALCUL ANNUALISATION FORFAIT'!$G$4,BF37&lt;='2-CALCUL ANNUALISATION FORFAIT'!$H$4),VLOOKUP(BE37,PARAMETRES!$U$16:$V$22,2,FALSE),0),
IF(BG37=7,IF(AND(BF37&gt;='2-CALCUL ANNUALISATION FORFAIT'!$G$4,BF37&lt;='2-CALCUL ANNUALISATION FORFAIT'!$H$4),VLOOKUP(BE37,PARAMETRES!$Y$16:$Z$22,2,FALSE),0),
IF(BG37=8,IF(AND(BF37&gt;='2-CALCUL ANNUALISATION FORFAIT'!$G$4,BF37&lt;='2-CALCUL ANNUALISATION FORFAIT'!$H$4),VLOOKUP(BE37,PARAMETRES!$AC$16:$AD$22,2,FALSE),0),
IF(BG37=9,IF(AND(BF37&gt;='2-CALCUL ANNUALISATION FORFAIT'!$G$4,BF37&lt;='2-CALCUL ANNUALISATION FORFAIT'!$H$4),VLOOKUP(BE37,PARAMETRES!$AG$16:$AH$22,2,FALSE),0),
IF(BG37=10,IF(AND(BF37&gt;='2-CALCUL ANNUALISATION FORFAIT'!$G$4,BF37&lt;='2-CALCUL ANNUALISATION FORFAIT'!$H$4),VLOOKUP(BE37,PARAMETRES!$AK$16:$AL$22,2,FALSE),0))))))))))))</f>
        <v>J</v>
      </c>
      <c r="BI37" s="183">
        <f>IF(AND(BF37&gt;='2-CALCUL ANNUALISATION FORFAIT'!$G$4,BF37&lt;='2-CALCUL ANNUALISATION FORFAIT'!$H$4),VLOOKUP(BH37,'2-CALCUL ANNUALISATION FORFAIT'!$E$24:$K$37,7,FALSE),"NP")</f>
        <v>0.37500000000000006</v>
      </c>
    </row>
    <row r="38" spans="2:61" ht="22.15" customHeight="1" x14ac:dyDescent="0.25">
      <c r="B38" s="182" t="str">
        <f t="shared" si="0"/>
        <v>samedi</v>
      </c>
      <c r="C38" s="47">
        <f t="shared" si="12"/>
        <v>45675</v>
      </c>
      <c r="D38" s="232" cm="1">
        <f t="array" ref="D38">IFERROR(IF(OR(C38&lt;'2-CALCUL ANNUALISATION FORFAIT'!$G$4,C38&gt;'2-CALCUL ANNUALISATION FORFAIT'!$H$4),"NP",IF(C38=$AA$7,$Z$7,IF(B38="lundi",IF(INDEX('2-CALCUL ANNUALISATION FORFAIT'!$K$43:$K$52,MOD(D37,COUNTIF('2-CALCUL ANNUALISATION FORFAIT'!$K$43:$K$52,"&gt;0"))+1)&gt;0,MOD(D37,COUNTIF('2-CALCUL ANNUALISATION FORFAIT'!$K$43:$K$52,"&gt;0"))+1,1),D37))),$Z$7)</f>
        <v>1</v>
      </c>
      <c r="E38" s="233" t="str">
        <f>IF(D38="NP","NP",
IF(D38=1,IF(AND(C38&gt;='2-CALCUL ANNUALISATION FORFAIT'!$G$4,C38&lt;='2-CALCUL ANNUALISATION FORFAIT'!$H$4),VLOOKUP(B38,PARAMETRES!$A$16:$B$22,2,FALSE),0),
IF(D38=2,IF(AND(C38&gt;='2-CALCUL ANNUALISATION FORFAIT'!$G$4,C38&lt;='2-CALCUL ANNUALISATION FORFAIT'!$H$4),VLOOKUP(B38,PARAMETRES!$E$16:$F$22,2,FALSE),0),
IF(D38=3,IF(AND(C38&gt;='2-CALCUL ANNUALISATION FORFAIT'!$G$4,C38&lt;='2-CALCUL ANNUALISATION FORFAIT'!$H$4),VLOOKUP(B38,PARAMETRES!$I$16:$J$22,2,FALSE),0),
IF(D38=4,IF(AND(C38&gt;='2-CALCUL ANNUALISATION FORFAIT'!$G$4,C38&lt;='2-CALCUL ANNUALISATION FORFAIT'!$H$4),VLOOKUP(B38,PARAMETRES!$M$16:$N$22,2,FALSE),0),
IF(D38=5,IF(AND(C38&gt;='2-CALCUL ANNUALISATION FORFAIT'!$G$4,C38&lt;='2-CALCUL ANNUALISATION FORFAIT'!$H$4),VLOOKUP(B38,PARAMETRES!$Q$16:$R$22,2,FALSE),0),
IF(D38=6,IF(AND(C38&gt;='2-CALCUL ANNUALISATION FORFAIT'!$G$4,C38&lt;='2-CALCUL ANNUALISATION FORFAIT'!$H$4),VLOOKUP(B38,PARAMETRES!$U$16:$V$22,2,FALSE),0),
IF(D38=7,IF(AND(C38&gt;='2-CALCUL ANNUALISATION FORFAIT'!$G$4,C38&lt;='2-CALCUL ANNUALISATION FORFAIT'!$H$4),VLOOKUP(B38,PARAMETRES!$Y$16:$Z$22,2,FALSE),0),
IF(D38=8,IF(AND(C38&gt;='2-CALCUL ANNUALISATION FORFAIT'!$G$4,C38&lt;='2-CALCUL ANNUALISATION FORFAIT'!$H$4),VLOOKUP(B38,PARAMETRES!$AC$16:$AD$22,2,FALSE),0),
IF(D38=9,IF(AND(C38&gt;='2-CALCUL ANNUALISATION FORFAIT'!$G$4,C38&lt;='2-CALCUL ANNUALISATION FORFAIT'!$H$4),VLOOKUP(B38,PARAMETRES!$AG$16:$AH$22,2,FALSE),0),
IF(D38=10,IF(AND(C38&gt;='2-CALCUL ANNUALISATION FORFAIT'!$G$4,C38&lt;='2-CALCUL ANNUALISATION FORFAIT'!$H$4),VLOOKUP(B38,PARAMETRES!$AK$16:$AL$22,2,FALSE),0))))))))))))</f>
        <v>RH</v>
      </c>
      <c r="F38" s="183">
        <f>IF(AND(C38&gt;='2-CALCUL ANNUALISATION FORFAIT'!$G$4,C38&lt;='2-CALCUL ANNUALISATION FORFAIT'!$H$4),VLOOKUP(E38,'2-CALCUL ANNUALISATION FORFAIT'!$E$24:$K$37,7,FALSE),"NP")</f>
        <v>0</v>
      </c>
      <c r="G38" s="188" t="str">
        <f t="shared" si="1"/>
        <v>mardi</v>
      </c>
      <c r="H38" s="47">
        <f t="shared" si="13"/>
        <v>45706</v>
      </c>
      <c r="I38" s="232" cm="1">
        <f t="array" ref="I38">IFERROR(IF(OR(H38&lt;'2-CALCUL ANNUALISATION FORFAIT'!$G$4,H38&gt;'2-CALCUL ANNUALISATION FORFAIT'!$H$4),"NP",IF(H38=$AA$7,$Z$7,IF(G38="lundi",IF(INDEX('2-CALCUL ANNUALISATION FORFAIT'!$K$43:$K$52,MOD(I37,COUNTIF('2-CALCUL ANNUALISATION FORFAIT'!$K$43:$K$52,"&gt;0"))+1)&gt;0,MOD(I37,COUNTIF('2-CALCUL ANNUALISATION FORFAIT'!$K$43:$K$52,"&gt;0"))+1,1),I37))),$Z$7)</f>
        <v>2</v>
      </c>
      <c r="J38" s="233" t="str">
        <f>IF(I38="NP","NP",
IF(I38=1,IF(AND(H38&gt;='2-CALCUL ANNUALISATION FORFAIT'!$G$4,H38&lt;='2-CALCUL ANNUALISATION FORFAIT'!$H$4),VLOOKUP(G38,PARAMETRES!$A$16:$B$22,2,FALSE),0),
IF(I38=2,IF(AND(H38&gt;='2-CALCUL ANNUALISATION FORFAIT'!$G$4,H38&lt;='2-CALCUL ANNUALISATION FORFAIT'!$H$4),VLOOKUP(G38,PARAMETRES!$E$16:$F$22,2,FALSE),0),
IF(I38=3,IF(AND(H38&gt;='2-CALCUL ANNUALISATION FORFAIT'!$G$4,H38&lt;='2-CALCUL ANNUALISATION FORFAIT'!$H$4),VLOOKUP(G38,PARAMETRES!$I$16:$J$22,2,FALSE),0),
IF(I38=4,IF(AND(H38&gt;='2-CALCUL ANNUALISATION FORFAIT'!$G$4,H38&lt;='2-CALCUL ANNUALISATION FORFAIT'!$H$4),VLOOKUP(G38,PARAMETRES!$M$16:$N$22,2,FALSE),0),
IF(I38=5,IF(AND(H38&gt;='2-CALCUL ANNUALISATION FORFAIT'!$G$4,H38&lt;='2-CALCUL ANNUALISATION FORFAIT'!$H$4),VLOOKUP(G38,PARAMETRES!$Q$16:$R$22,2,FALSE),0),
IF(I38=6,IF(AND(H38&gt;='2-CALCUL ANNUALISATION FORFAIT'!$G$4,H38&lt;='2-CALCUL ANNUALISATION FORFAIT'!$H$4),VLOOKUP(G38,PARAMETRES!$U$16:$V$22,2,FALSE),0),
IF(I38=7,IF(AND(H38&gt;='2-CALCUL ANNUALISATION FORFAIT'!$G$4,H38&lt;='2-CALCUL ANNUALISATION FORFAIT'!$H$4),VLOOKUP(G38,PARAMETRES!$Y$16:$Z$22,2,FALSE),0),
IF(I38=8,IF(AND(H38&gt;='2-CALCUL ANNUALISATION FORFAIT'!$G$4,H38&lt;='2-CALCUL ANNUALISATION FORFAIT'!$H$4),VLOOKUP(G38,PARAMETRES!$AC$16:$AD$22,2,FALSE),0),
IF(I38=9,IF(AND(H38&gt;='2-CALCUL ANNUALISATION FORFAIT'!$G$4,H38&lt;='2-CALCUL ANNUALISATION FORFAIT'!$H$4),VLOOKUP(G38,PARAMETRES!$AG$16:$AH$22,2,FALSE),0),
IF(I38=10,IF(AND(H38&gt;='2-CALCUL ANNUALISATION FORFAIT'!$G$4,H38&lt;='2-CALCUL ANNUALISATION FORFAIT'!$H$4),VLOOKUP(G38,PARAMETRES!$AK$16:$AL$22,2,FALSE),0))))))))))))</f>
        <v>J2</v>
      </c>
      <c r="K38" s="183">
        <f>IF(AND(H38&gt;='2-CALCUL ANNUALISATION FORFAIT'!$G$4,H38&lt;='2-CALCUL ANNUALISATION FORFAIT'!$H$4),VLOOKUP(J38,'2-CALCUL ANNUALISATION FORFAIT'!$E$24:$K$37,7,FALSE),"NP")</f>
        <v>0.20833333333333331</v>
      </c>
      <c r="L38" s="188" t="str">
        <f t="shared" si="2"/>
        <v>mardi</v>
      </c>
      <c r="M38" s="47">
        <f t="shared" si="14"/>
        <v>45734</v>
      </c>
      <c r="N38" s="232" cm="1">
        <f t="array" ref="N38">IFERROR(IF(OR(M38&lt;'2-CALCUL ANNUALISATION FORFAIT'!$G$4,M38&gt;'2-CALCUL ANNUALISATION FORFAIT'!$H$4),"NP",IF(M38=$AA$7,$Z$7,IF(L38="lundi",IF(INDEX('2-CALCUL ANNUALISATION FORFAIT'!$K$43:$K$52,MOD(N37,COUNTIF('2-CALCUL ANNUALISATION FORFAIT'!$K$43:$K$52,"&gt;0"))+1)&gt;0,MOD(N37,COUNTIF('2-CALCUL ANNUALISATION FORFAIT'!$K$43:$K$52,"&gt;0"))+1,1),N37))),$Z$7)</f>
        <v>2</v>
      </c>
      <c r="O38" s="233" t="str">
        <f>IF(N38="NP","NP",
IF(N38=1,IF(AND(M38&gt;='2-CALCUL ANNUALISATION FORFAIT'!$G$4,M38&lt;='2-CALCUL ANNUALISATION FORFAIT'!$H$4),VLOOKUP(L38,PARAMETRES!$A$16:$B$22,2,FALSE),0),
IF(N38=2,IF(AND(M38&gt;='2-CALCUL ANNUALISATION FORFAIT'!$G$4,M38&lt;='2-CALCUL ANNUALISATION FORFAIT'!$H$4),VLOOKUP(L38,PARAMETRES!$E$16:$F$22,2,FALSE),0),
IF(N38=3,IF(AND(M38&gt;='2-CALCUL ANNUALISATION FORFAIT'!$G$4,M38&lt;='2-CALCUL ANNUALISATION FORFAIT'!$H$4),VLOOKUP(L38,PARAMETRES!$I$16:$J$22,2,FALSE),0),
IF(N38=4,IF(AND(M38&gt;='2-CALCUL ANNUALISATION FORFAIT'!$G$4,M38&lt;='2-CALCUL ANNUALISATION FORFAIT'!$H$4),VLOOKUP(L38,PARAMETRES!$M$16:$N$22,2,FALSE),0),
IF(N38=5,IF(AND(M38&gt;='2-CALCUL ANNUALISATION FORFAIT'!$G$4,M38&lt;='2-CALCUL ANNUALISATION FORFAIT'!$H$4),VLOOKUP(L38,PARAMETRES!$Q$16:$R$22,2,FALSE),0),
IF(N38=6,IF(AND(M38&gt;='2-CALCUL ANNUALISATION FORFAIT'!$G$4,M38&lt;='2-CALCUL ANNUALISATION FORFAIT'!$H$4),VLOOKUP(L38,PARAMETRES!$U$16:$V$22,2,FALSE),0),
IF(N38=7,IF(AND(M38&gt;='2-CALCUL ANNUALISATION FORFAIT'!$G$4,M38&lt;='2-CALCUL ANNUALISATION FORFAIT'!$H$4),VLOOKUP(L38,PARAMETRES!$Y$16:$Z$22,2,FALSE),0),
IF(N38=8,IF(AND(M38&gt;='2-CALCUL ANNUALISATION FORFAIT'!$G$4,M38&lt;='2-CALCUL ANNUALISATION FORFAIT'!$H$4),VLOOKUP(L38,PARAMETRES!$AC$16:$AD$22,2,FALSE),0),
IF(N38=9,IF(AND(M38&gt;='2-CALCUL ANNUALISATION FORFAIT'!$G$4,M38&lt;='2-CALCUL ANNUALISATION FORFAIT'!$H$4),VLOOKUP(L38,PARAMETRES!$AG$16:$AH$22,2,FALSE),0),
IF(N38=10,IF(AND(M38&gt;='2-CALCUL ANNUALISATION FORFAIT'!$G$4,M38&lt;='2-CALCUL ANNUALISATION FORFAIT'!$H$4),VLOOKUP(L38,PARAMETRES!$AK$16:$AL$22,2,FALSE),0))))))))))))</f>
        <v>J2</v>
      </c>
      <c r="P38" s="195">
        <f>IF(AND(M38&gt;='2-CALCUL ANNUALISATION FORFAIT'!$G$4,M38&lt;='2-CALCUL ANNUALISATION FORFAIT'!$H$4),VLOOKUP(O38,'2-CALCUL ANNUALISATION FORFAIT'!$E$24:$K$37,7,FALSE),"NP")</f>
        <v>0.20833333333333331</v>
      </c>
      <c r="Q38" s="182" t="str">
        <f t="shared" si="3"/>
        <v>vendredi</v>
      </c>
      <c r="R38" s="47">
        <f t="shared" si="15"/>
        <v>45765</v>
      </c>
      <c r="S38" s="232" cm="1">
        <f t="array" ref="S38">IFERROR(IF(OR(R38&lt;'2-CALCUL ANNUALISATION FORFAIT'!$G$4,R38&gt;'2-CALCUL ANNUALISATION FORFAIT'!$H$4),"NP",IF(R38=$AA$7,$Z$7,IF(Q38="lundi",IF(INDEX('2-CALCUL ANNUALISATION FORFAIT'!$K$43:$K$52,MOD(S37,COUNTIF('2-CALCUL ANNUALISATION FORFAIT'!$K$43:$K$52,"&gt;0"))+1)&gt;0,MOD(S37,COUNTIF('2-CALCUL ANNUALISATION FORFAIT'!$K$43:$K$52,"&gt;0"))+1,1),S37))),$Z$7)</f>
        <v>2</v>
      </c>
      <c r="T38" s="233" t="str">
        <f>IF(S38="NP","NP",
IF(S38=1,IF(AND(R38&gt;='2-CALCUL ANNUALISATION FORFAIT'!$G$4,R38&lt;='2-CALCUL ANNUALISATION FORFAIT'!$H$4),VLOOKUP(Q38,PARAMETRES!$A$16:$B$22,2,FALSE),0),
IF(S38=2,IF(AND(R38&gt;='2-CALCUL ANNUALISATION FORFAIT'!$G$4,R38&lt;='2-CALCUL ANNUALISATION FORFAIT'!$H$4),VLOOKUP(Q38,PARAMETRES!$E$16:$F$22,2,FALSE),0),
IF(S38=3,IF(AND(R38&gt;='2-CALCUL ANNUALISATION FORFAIT'!$G$4,R38&lt;='2-CALCUL ANNUALISATION FORFAIT'!$H$4),VLOOKUP(Q38,PARAMETRES!$I$16:$J$22,2,FALSE),0),
IF(S38=4,IF(AND(R38&gt;='2-CALCUL ANNUALISATION FORFAIT'!$G$4,R38&lt;='2-CALCUL ANNUALISATION FORFAIT'!$H$4),VLOOKUP(Q38,PARAMETRES!$M$16:$N$22,2,FALSE),0),
IF(S38=5,IF(AND(R38&gt;='2-CALCUL ANNUALISATION FORFAIT'!$G$4,R38&lt;='2-CALCUL ANNUALISATION FORFAIT'!$H$4),VLOOKUP(Q38,PARAMETRES!$Q$16:$R$22,2,FALSE),0),
IF(S38=6,IF(AND(R38&gt;='2-CALCUL ANNUALISATION FORFAIT'!$G$4,R38&lt;='2-CALCUL ANNUALISATION FORFAIT'!$H$4),VLOOKUP(Q38,PARAMETRES!$U$16:$V$22,2,FALSE),0),
IF(S38=7,IF(AND(R38&gt;='2-CALCUL ANNUALISATION FORFAIT'!$G$4,R38&lt;='2-CALCUL ANNUALISATION FORFAIT'!$H$4),VLOOKUP(Q38,PARAMETRES!$Y$16:$Z$22,2,FALSE),0),
IF(S38=8,IF(AND(R38&gt;='2-CALCUL ANNUALISATION FORFAIT'!$G$4,R38&lt;='2-CALCUL ANNUALISATION FORFAIT'!$H$4),VLOOKUP(Q38,PARAMETRES!$AC$16:$AD$22,2,FALSE),0),
IF(S38=9,IF(AND(R38&gt;='2-CALCUL ANNUALISATION FORFAIT'!$G$4,R38&lt;='2-CALCUL ANNUALISATION FORFAIT'!$H$4),VLOOKUP(Q38,PARAMETRES!$AG$16:$AH$22,2,FALSE),0),
IF(S38=10,IF(AND(R38&gt;='2-CALCUL ANNUALISATION FORFAIT'!$G$4,R38&lt;='2-CALCUL ANNUALISATION FORFAIT'!$H$4),VLOOKUP(Q38,PARAMETRES!$AK$16:$AL$22,2,FALSE),0))))))))))))</f>
        <v>J2</v>
      </c>
      <c r="U38" s="195">
        <f>IF(AND(R38&gt;='2-CALCUL ANNUALISATION FORFAIT'!$G$4,R38&lt;='2-CALCUL ANNUALISATION FORFAIT'!$H$4),VLOOKUP(T38,'2-CALCUL ANNUALISATION FORFAIT'!$E$24:$K$37,7,FALSE),"NP")</f>
        <v>0.20833333333333331</v>
      </c>
      <c r="V38" s="182" t="str">
        <f t="shared" si="4"/>
        <v>dimanche</v>
      </c>
      <c r="W38" s="181">
        <f t="shared" si="16"/>
        <v>45795</v>
      </c>
      <c r="X38" s="232" cm="1">
        <f t="array" ref="X38">IFERROR(IF(OR(W38&lt;'2-CALCUL ANNUALISATION FORFAIT'!$G$4,W38&gt;'2-CALCUL ANNUALISATION FORFAIT'!$H$4),"NP",IF(W38=$AA$7,$Z$7,IF(V38="lundi",IF(INDEX('2-CALCUL ANNUALISATION FORFAIT'!$K$43:$K$52,MOD(X37,COUNTIF('2-CALCUL ANNUALISATION FORFAIT'!$K$43:$K$52,"&gt;0"))+1)&gt;0,MOD(X37,COUNTIF('2-CALCUL ANNUALISATION FORFAIT'!$K$43:$K$52,"&gt;0"))+1,1),X37))),$Z$7)</f>
        <v>2</v>
      </c>
      <c r="Y38" s="233" t="str">
        <f>IF(X38="NP","NP",
IF(X38=1,IF(AND(W38&gt;='2-CALCUL ANNUALISATION FORFAIT'!$G$4,W38&lt;='2-CALCUL ANNUALISATION FORFAIT'!$H$4),VLOOKUP(V38,PARAMETRES!$A$16:$B$22,2,FALSE),0),
IF(X38=2,IF(AND(W38&gt;='2-CALCUL ANNUALISATION FORFAIT'!$G$4,W38&lt;='2-CALCUL ANNUALISATION FORFAIT'!$H$4),VLOOKUP(V38,PARAMETRES!$E$16:$F$22,2,FALSE),0),
IF(X38=3,IF(AND(W38&gt;='2-CALCUL ANNUALISATION FORFAIT'!$G$4,W38&lt;='2-CALCUL ANNUALISATION FORFAIT'!$H$4),VLOOKUP(V38,PARAMETRES!$I$16:$J$22,2,FALSE),0),
IF(X38=4,IF(AND(W38&gt;='2-CALCUL ANNUALISATION FORFAIT'!$G$4,W38&lt;='2-CALCUL ANNUALISATION FORFAIT'!$H$4),VLOOKUP(V38,PARAMETRES!$M$16:$N$22,2,FALSE),0),
IF(X38=5,IF(AND(W38&gt;='2-CALCUL ANNUALISATION FORFAIT'!$G$4,W38&lt;='2-CALCUL ANNUALISATION FORFAIT'!$H$4),VLOOKUP(V38,PARAMETRES!$Q$16:$R$22,2,FALSE),0),
IF(X38=6,IF(AND(W38&gt;='2-CALCUL ANNUALISATION FORFAIT'!$G$4,W38&lt;='2-CALCUL ANNUALISATION FORFAIT'!$H$4),VLOOKUP(V38,PARAMETRES!$U$16:$V$22,2,FALSE),0),
IF(X38=7,IF(AND(W38&gt;='2-CALCUL ANNUALISATION FORFAIT'!$G$4,W38&lt;='2-CALCUL ANNUALISATION FORFAIT'!$H$4),VLOOKUP(V38,PARAMETRES!$Y$16:$Z$22,2,FALSE),0),
IF(X38=8,IF(AND(W38&gt;='2-CALCUL ANNUALISATION FORFAIT'!$G$4,W38&lt;='2-CALCUL ANNUALISATION FORFAIT'!$H$4),VLOOKUP(V38,PARAMETRES!$AC$16:$AD$22,2,FALSE),0),
IF(X38=9,IF(AND(W38&gt;='2-CALCUL ANNUALISATION FORFAIT'!$G$4,W38&lt;='2-CALCUL ANNUALISATION FORFAIT'!$H$4),VLOOKUP(V38,PARAMETRES!$AG$16:$AH$22,2,FALSE),0),
IF(X38=10,IF(AND(W38&gt;='2-CALCUL ANNUALISATION FORFAIT'!$G$4,W38&lt;='2-CALCUL ANNUALISATION FORFAIT'!$H$4),VLOOKUP(V38,PARAMETRES!$AK$16:$AL$22,2,FALSE),0))))))))))))</f>
        <v>RH</v>
      </c>
      <c r="Z38" s="195">
        <f>IF(AND(W38&gt;='2-CALCUL ANNUALISATION FORFAIT'!$G$4,W38&lt;='2-CALCUL ANNUALISATION FORFAIT'!$H$4),VLOOKUP(Y38,'2-CALCUL ANNUALISATION FORFAIT'!$E$24:$K$37,7,FALSE),"NP")</f>
        <v>0</v>
      </c>
      <c r="AA38" s="182" t="str">
        <f t="shared" si="5"/>
        <v>mercredi</v>
      </c>
      <c r="AB38" s="47">
        <f t="shared" si="17"/>
        <v>45826</v>
      </c>
      <c r="AC38" s="232" cm="1">
        <f t="array" ref="AC38">IFERROR(IF(OR(AB38&lt;'2-CALCUL ANNUALISATION FORFAIT'!$G$4,AB38&gt;'2-CALCUL ANNUALISATION FORFAIT'!$H$4),"NP",IF(AB38=$AA$7,$Z$7,IF(AA38="lundi",IF(INDEX('2-CALCUL ANNUALISATION FORFAIT'!$K$43:$K$52,MOD(AC37,COUNTIF('2-CALCUL ANNUALISATION FORFAIT'!$K$43:$K$52,"&gt;0"))+1)&gt;0,MOD(AC37,COUNTIF('2-CALCUL ANNUALISATION FORFAIT'!$K$43:$K$52,"&gt;0"))+1,1),AC37))),$Z$7)</f>
        <v>1</v>
      </c>
      <c r="AD38" s="233" t="str">
        <f>IF(AC38="NP","NP",
IF(AC38=1,IF(AND(AB38&gt;='2-CALCUL ANNUALISATION FORFAIT'!$G$4,AB38&lt;='2-CALCUL ANNUALISATION FORFAIT'!$H$4),VLOOKUP(AA38,PARAMETRES!$A$16:$B$22,2,FALSE),0),
IF(AC38=2,IF(AND(AB38&gt;='2-CALCUL ANNUALISATION FORFAIT'!$G$4,AB38&lt;='2-CALCUL ANNUALISATION FORFAIT'!$H$4),VLOOKUP(AA38,PARAMETRES!$E$16:$F$22,2,FALSE),0),
IF(AC38=3,IF(AND(AB38&gt;='2-CALCUL ANNUALISATION FORFAIT'!$G$4,AB38&lt;='2-CALCUL ANNUALISATION FORFAIT'!$H$4),VLOOKUP(AA38,PARAMETRES!$I$16:$J$22,2,FALSE),0),
IF(AC38=4,IF(AND(AB38&gt;='2-CALCUL ANNUALISATION FORFAIT'!$G$4,AB38&lt;='2-CALCUL ANNUALISATION FORFAIT'!$H$4),VLOOKUP(AA38,PARAMETRES!$M$16:$N$22,2,FALSE),0),
IF(AC38=5,IF(AND(AB38&gt;='2-CALCUL ANNUALISATION FORFAIT'!$G$4,AB38&lt;='2-CALCUL ANNUALISATION FORFAIT'!$H$4),VLOOKUP(AA38,PARAMETRES!$Q$16:$R$22,2,FALSE),0),
IF(AC38=6,IF(AND(AB38&gt;='2-CALCUL ANNUALISATION FORFAIT'!$G$4,AB38&lt;='2-CALCUL ANNUALISATION FORFAIT'!$H$4),VLOOKUP(AA38,PARAMETRES!$U$16:$V$22,2,FALSE),0),
IF(AC38=7,IF(AND(AB38&gt;='2-CALCUL ANNUALISATION FORFAIT'!$G$4,AB38&lt;='2-CALCUL ANNUALISATION FORFAIT'!$H$4),VLOOKUP(AA38,PARAMETRES!$Y$16:$Z$22,2,FALSE),0),
IF(AC38=8,IF(AND(AB38&gt;='2-CALCUL ANNUALISATION FORFAIT'!$G$4,AB38&lt;='2-CALCUL ANNUALISATION FORFAIT'!$H$4),VLOOKUP(AA38,PARAMETRES!$AC$16:$AD$22,2,FALSE),0),
IF(AC38=9,IF(AND(AB38&gt;='2-CALCUL ANNUALISATION FORFAIT'!$G$4,AB38&lt;='2-CALCUL ANNUALISATION FORFAIT'!$H$4),VLOOKUP(AA38,PARAMETRES!$AG$16:$AH$22,2,FALSE),0),
IF(AC38=10,IF(AND(AB38&gt;='2-CALCUL ANNUALISATION FORFAIT'!$G$4,AB38&lt;='2-CALCUL ANNUALISATION FORFAIT'!$H$4),VLOOKUP(AA38,PARAMETRES!$AK$16:$AL$22,2,FALSE),0))))))))))))</f>
        <v>J</v>
      </c>
      <c r="AE38" s="195">
        <f>IF(AND(AB38&gt;='2-CALCUL ANNUALISATION FORFAIT'!$G$4,AB38&lt;='2-CALCUL ANNUALISATION FORFAIT'!$H$4),VLOOKUP(AD38,'2-CALCUL ANNUALISATION FORFAIT'!$E$24:$K$37,7,FALSE),"NP")</f>
        <v>0.37500000000000006</v>
      </c>
      <c r="AF38" s="201" t="str">
        <f t="shared" si="6"/>
        <v>vendredi</v>
      </c>
      <c r="AG38" s="47">
        <f t="shared" si="18"/>
        <v>45856</v>
      </c>
      <c r="AH38" s="232" cm="1">
        <f t="array" ref="AH38">IFERROR(IF(OR(AG38&lt;'2-CALCUL ANNUALISATION FORFAIT'!$G$4,AG38&gt;'2-CALCUL ANNUALISATION FORFAIT'!$H$4),"NP",IF(AG38=$AA$7,$Z$7,IF(AF38="lundi",IF(INDEX('2-CALCUL ANNUALISATION FORFAIT'!$K$43:$K$52,MOD(AH37,COUNTIF('2-CALCUL ANNUALISATION FORFAIT'!$K$43:$K$52,"&gt;0"))+1)&gt;0,MOD(AH37,COUNTIF('2-CALCUL ANNUALISATION FORFAIT'!$K$43:$K$52,"&gt;0"))+1,1),AH37))),$Z$7)</f>
        <v>1</v>
      </c>
      <c r="AI38" s="233" t="str">
        <f>IF(AH38="NP","NP",
IF(AH38=1,IF(AND(AG38&gt;='2-CALCUL ANNUALISATION FORFAIT'!$G$4,AG38&lt;='2-CALCUL ANNUALISATION FORFAIT'!$H$4),VLOOKUP(AF38,PARAMETRES!$A$16:$B$22,2,FALSE),0),
IF(AH38=2,IF(AND(AG38&gt;='2-CALCUL ANNUALISATION FORFAIT'!$G$4,AG38&lt;='2-CALCUL ANNUALISATION FORFAIT'!$H$4),VLOOKUP(AF38,PARAMETRES!$E$16:$F$22,2,FALSE),0),
IF(AH38=3,IF(AND(AG38&gt;='2-CALCUL ANNUALISATION FORFAIT'!$G$4,AG38&lt;='2-CALCUL ANNUALISATION FORFAIT'!$H$4),VLOOKUP(AF38,PARAMETRES!$I$16:$J$22,2,FALSE),0),
IF(AH38=4,IF(AND(AG38&gt;='2-CALCUL ANNUALISATION FORFAIT'!$G$4,AG38&lt;='2-CALCUL ANNUALISATION FORFAIT'!$H$4),VLOOKUP(AF38,PARAMETRES!$M$16:$N$22,2,FALSE),0),
IF(AH38=5,IF(AND(AG38&gt;='2-CALCUL ANNUALISATION FORFAIT'!$G$4,AG38&lt;='2-CALCUL ANNUALISATION FORFAIT'!$H$4),VLOOKUP(AF38,PARAMETRES!$Q$16:$R$22,2,FALSE),0),
IF(AH38=6,IF(AND(AG38&gt;='2-CALCUL ANNUALISATION FORFAIT'!$G$4,AG38&lt;='2-CALCUL ANNUALISATION FORFAIT'!$H$4),VLOOKUP(AF38,PARAMETRES!$U$16:$V$22,2,FALSE),0),
IF(AH38=7,IF(AND(AG38&gt;='2-CALCUL ANNUALISATION FORFAIT'!$G$4,AG38&lt;='2-CALCUL ANNUALISATION FORFAIT'!$H$4),VLOOKUP(AF38,PARAMETRES!$Y$16:$Z$22,2,FALSE),0),
IF(AH38=8,IF(AND(AG38&gt;='2-CALCUL ANNUALISATION FORFAIT'!$G$4,AG38&lt;='2-CALCUL ANNUALISATION FORFAIT'!$H$4),VLOOKUP(AF38,PARAMETRES!$AC$16:$AD$22,2,FALSE),0),
IF(AH38=9,IF(AND(AG38&gt;='2-CALCUL ANNUALISATION FORFAIT'!$G$4,AG38&lt;='2-CALCUL ANNUALISATION FORFAIT'!$H$4),VLOOKUP(AF38,PARAMETRES!$AG$16:$AH$22,2,FALSE),0),
IF(AH38=10,IF(AND(AG38&gt;='2-CALCUL ANNUALISATION FORFAIT'!$G$4,AG38&lt;='2-CALCUL ANNUALISATION FORFAIT'!$H$4),VLOOKUP(AF38,PARAMETRES!$AK$16:$AL$22,2,FALSE),0))))))))))))</f>
        <v>J</v>
      </c>
      <c r="AJ38" s="195">
        <f>IF(AND(AG38&gt;='2-CALCUL ANNUALISATION FORFAIT'!$G$4,AG38&lt;='2-CALCUL ANNUALISATION FORFAIT'!$H$4),VLOOKUP(AI38,'2-CALCUL ANNUALISATION FORFAIT'!$E$24:$K$37,7,FALSE),"NP")</f>
        <v>0.37500000000000006</v>
      </c>
      <c r="AK38" s="182" t="str">
        <f t="shared" si="7"/>
        <v>lundi</v>
      </c>
      <c r="AL38" s="47">
        <f t="shared" si="19"/>
        <v>45887</v>
      </c>
      <c r="AM38" s="232" cm="1">
        <f t="array" ref="AM38">IFERROR(IF(OR(AL38&lt;'2-CALCUL ANNUALISATION FORFAIT'!$G$4,AL38&gt;'2-CALCUL ANNUALISATION FORFAIT'!$H$4),"NP",IF(AL38=$AA$7,$Z$7,IF(AK38="lundi",IF(INDEX('2-CALCUL ANNUALISATION FORFAIT'!$K$43:$K$52,MOD(AM37,COUNTIF('2-CALCUL ANNUALISATION FORFAIT'!$K$43:$K$52,"&gt;0"))+1)&gt;0,MOD(AM37,COUNTIF('2-CALCUL ANNUALISATION FORFAIT'!$K$43:$K$52,"&gt;0"))+1,1),AM37))),$Z$7)</f>
        <v>2</v>
      </c>
      <c r="AN38" s="233" t="str">
        <f>IF(AM38="NP","NP",
IF(AM38=1,IF(AND(AL38&gt;='2-CALCUL ANNUALISATION FORFAIT'!$G$4,AL38&lt;='2-CALCUL ANNUALISATION FORFAIT'!$H$4),VLOOKUP(AK38,PARAMETRES!$A$16:$B$22,2,FALSE),0),
IF(AM38=2,IF(AND(AL38&gt;='2-CALCUL ANNUALISATION FORFAIT'!$G$4,AL38&lt;='2-CALCUL ANNUALISATION FORFAIT'!$H$4),VLOOKUP(AK38,PARAMETRES!$E$16:$F$22,2,FALSE),0),
IF(AM38=3,IF(AND(AL38&gt;='2-CALCUL ANNUALISATION FORFAIT'!$G$4,AL38&lt;='2-CALCUL ANNUALISATION FORFAIT'!$H$4),VLOOKUP(AK38,PARAMETRES!$I$16:$J$22,2,FALSE),0),
IF(AM38=4,IF(AND(AL38&gt;='2-CALCUL ANNUALISATION FORFAIT'!$G$4,AL38&lt;='2-CALCUL ANNUALISATION FORFAIT'!$H$4),VLOOKUP(AK38,PARAMETRES!$M$16:$N$22,2,FALSE),0),
IF(AM38=5,IF(AND(AL38&gt;='2-CALCUL ANNUALISATION FORFAIT'!$G$4,AL38&lt;='2-CALCUL ANNUALISATION FORFAIT'!$H$4),VLOOKUP(AK38,PARAMETRES!$Q$16:$R$22,2,FALSE),0),
IF(AM38=6,IF(AND(AL38&gt;='2-CALCUL ANNUALISATION FORFAIT'!$G$4,AL38&lt;='2-CALCUL ANNUALISATION FORFAIT'!$H$4),VLOOKUP(AK38,PARAMETRES!$U$16:$V$22,2,FALSE),0),
IF(AM38=7,IF(AND(AL38&gt;='2-CALCUL ANNUALISATION FORFAIT'!$G$4,AL38&lt;='2-CALCUL ANNUALISATION FORFAIT'!$H$4),VLOOKUP(AK38,PARAMETRES!$Y$16:$Z$22,2,FALSE),0),
IF(AM38=8,IF(AND(AL38&gt;='2-CALCUL ANNUALISATION FORFAIT'!$G$4,AL38&lt;='2-CALCUL ANNUALISATION FORFAIT'!$H$4),VLOOKUP(AK38,PARAMETRES!$AC$16:$AD$22,2,FALSE),0),
IF(AM38=9,IF(AND(AL38&gt;='2-CALCUL ANNUALISATION FORFAIT'!$G$4,AL38&lt;='2-CALCUL ANNUALISATION FORFAIT'!$H$4),VLOOKUP(AK38,PARAMETRES!$AG$16:$AH$22,2,FALSE),0),
IF(AM38=10,IF(AND(AL38&gt;='2-CALCUL ANNUALISATION FORFAIT'!$G$4,AL38&lt;='2-CALCUL ANNUALISATION FORFAIT'!$H$4),VLOOKUP(AK38,PARAMETRES!$AK$16:$AL$22,2,FALSE),0))))))))))))</f>
        <v>J2</v>
      </c>
      <c r="AO38" s="195">
        <f>IF(AND(AL38&gt;='2-CALCUL ANNUALISATION FORFAIT'!$G$4,AL38&lt;='2-CALCUL ANNUALISATION FORFAIT'!$H$4),VLOOKUP(AN38,'2-CALCUL ANNUALISATION FORFAIT'!$E$24:$K$37,7,FALSE),"NP")</f>
        <v>0.20833333333333331</v>
      </c>
      <c r="AP38" s="182" t="str">
        <f t="shared" si="8"/>
        <v>jeudi</v>
      </c>
      <c r="AQ38" s="47">
        <f t="shared" si="20"/>
        <v>45918</v>
      </c>
      <c r="AR38" s="232" cm="1">
        <f t="array" ref="AR38">IFERROR(IF(OR(AQ38&lt;'2-CALCUL ANNUALISATION FORFAIT'!$G$4,AQ38&gt;'2-CALCUL ANNUALISATION FORFAIT'!$H$4),"NP",IF(AQ38=$AA$7,$Z$7,IF(AP38="lundi",IF(INDEX('2-CALCUL ANNUALISATION FORFAIT'!$K$43:$K$52,MOD(AR37,COUNTIF('2-CALCUL ANNUALISATION FORFAIT'!$K$43:$K$52,"&gt;0"))+1)&gt;0,MOD(AR37,COUNTIF('2-CALCUL ANNUALISATION FORFAIT'!$K$43:$K$52,"&gt;0"))+1,1),AR37))),$Z$7)</f>
        <v>2</v>
      </c>
      <c r="AS38" s="233" t="str">
        <f>IF(AR38="NP","NP",
IF(AR38=1,IF(AND(AQ38&gt;='2-CALCUL ANNUALISATION FORFAIT'!$G$4,AQ38&lt;='2-CALCUL ANNUALISATION FORFAIT'!$H$4),VLOOKUP(AP38,PARAMETRES!$A$16:$B$22,2,FALSE),0),
IF(AR38=2,IF(AND(AQ38&gt;='2-CALCUL ANNUALISATION FORFAIT'!$G$4,AQ38&lt;='2-CALCUL ANNUALISATION FORFAIT'!$H$4),VLOOKUP(AP38,PARAMETRES!$E$16:$F$22,2,FALSE),0),
IF(AR38=3,IF(AND(AQ38&gt;='2-CALCUL ANNUALISATION FORFAIT'!$G$4,AQ38&lt;='2-CALCUL ANNUALISATION FORFAIT'!$H$4),VLOOKUP(AP38,PARAMETRES!$I$16:$J$22,2,FALSE),0),
IF(AR38=4,IF(AND(AQ38&gt;='2-CALCUL ANNUALISATION FORFAIT'!$G$4,AQ38&lt;='2-CALCUL ANNUALISATION FORFAIT'!$H$4),VLOOKUP(AP38,PARAMETRES!$M$16:$N$22,2,FALSE),0),
IF(AR38=5,IF(AND(AQ38&gt;='2-CALCUL ANNUALISATION FORFAIT'!$G$4,AQ38&lt;='2-CALCUL ANNUALISATION FORFAIT'!$H$4),VLOOKUP(AP38,PARAMETRES!$Q$16:$R$22,2,FALSE),0),
IF(AR38=6,IF(AND(AQ38&gt;='2-CALCUL ANNUALISATION FORFAIT'!$G$4,AQ38&lt;='2-CALCUL ANNUALISATION FORFAIT'!$H$4),VLOOKUP(AP38,PARAMETRES!$U$16:$V$22,2,FALSE),0),
IF(AR38=7,IF(AND(AQ38&gt;='2-CALCUL ANNUALISATION FORFAIT'!$G$4,AQ38&lt;='2-CALCUL ANNUALISATION FORFAIT'!$H$4),VLOOKUP(AP38,PARAMETRES!$Y$16:$Z$22,2,FALSE),0),
IF(AR38=8,IF(AND(AQ38&gt;='2-CALCUL ANNUALISATION FORFAIT'!$G$4,AQ38&lt;='2-CALCUL ANNUALISATION FORFAIT'!$H$4),VLOOKUP(AP38,PARAMETRES!$AC$16:$AD$22,2,FALSE),0),
IF(AR38=9,IF(AND(AQ38&gt;='2-CALCUL ANNUALISATION FORFAIT'!$G$4,AQ38&lt;='2-CALCUL ANNUALISATION FORFAIT'!$H$4),VLOOKUP(AP38,PARAMETRES!$AG$16:$AH$22,2,FALSE),0),
IF(AR38=10,IF(AND(AQ38&gt;='2-CALCUL ANNUALISATION FORFAIT'!$G$4,AQ38&lt;='2-CALCUL ANNUALISATION FORFAIT'!$H$4),VLOOKUP(AP38,PARAMETRES!$AK$16:$AL$22,2,FALSE),0))))))))))))</f>
        <v>J2</v>
      </c>
      <c r="AT38" s="195">
        <f>IF(AND(AQ38&gt;='2-CALCUL ANNUALISATION FORFAIT'!$G$4,AQ38&lt;='2-CALCUL ANNUALISATION FORFAIT'!$H$4),VLOOKUP(AS38,'2-CALCUL ANNUALISATION FORFAIT'!$E$24:$K$37,7,FALSE),"NP")</f>
        <v>0.20833333333333331</v>
      </c>
      <c r="AU38" s="182" t="str">
        <f t="shared" si="9"/>
        <v>samedi</v>
      </c>
      <c r="AV38" s="180">
        <f t="shared" si="21"/>
        <v>45948</v>
      </c>
      <c r="AW38" s="232" cm="1">
        <f t="array" ref="AW38">IFERROR(IF(OR(AV38&lt;'2-CALCUL ANNUALISATION FORFAIT'!$G$4,AV38&gt;'2-CALCUL ANNUALISATION FORFAIT'!$H$4),"NP",IF(AV38=$AA$7,$Z$7,IF(AU38="lundi",IF(INDEX('2-CALCUL ANNUALISATION FORFAIT'!$K$43:$K$52,MOD(AW37,COUNTIF('2-CALCUL ANNUALISATION FORFAIT'!$K$43:$K$52,"&gt;0"))+1)&gt;0,MOD(AW37,COUNTIF('2-CALCUL ANNUALISATION FORFAIT'!$K$43:$K$52,"&gt;0"))+1,1),AW37))),$Z$7)</f>
        <v>2</v>
      </c>
      <c r="AX38" s="233" t="str">
        <f>IF(AW38="NP","NP",
IF(AW38=1,IF(AND(AV38&gt;='2-CALCUL ANNUALISATION FORFAIT'!$G$4,AV38&lt;='2-CALCUL ANNUALISATION FORFAIT'!$H$4),VLOOKUP(AU38,PARAMETRES!$A$16:$B$22,2,FALSE),0),
IF(AW38=2,IF(AND(AV38&gt;='2-CALCUL ANNUALISATION FORFAIT'!$G$4,AV38&lt;='2-CALCUL ANNUALISATION FORFAIT'!$H$4),VLOOKUP(AU38,PARAMETRES!$E$16:$F$22,2,FALSE),0),
IF(AW38=3,IF(AND(AV38&gt;='2-CALCUL ANNUALISATION FORFAIT'!$G$4,AV38&lt;='2-CALCUL ANNUALISATION FORFAIT'!$H$4),VLOOKUP(AU38,PARAMETRES!$I$16:$J$22,2,FALSE),0),
IF(AW38=4,IF(AND(AV38&gt;='2-CALCUL ANNUALISATION FORFAIT'!$G$4,AV38&lt;='2-CALCUL ANNUALISATION FORFAIT'!$H$4),VLOOKUP(AU38,PARAMETRES!$M$16:$N$22,2,FALSE),0),
IF(AW38=5,IF(AND(AV38&gt;='2-CALCUL ANNUALISATION FORFAIT'!$G$4,AV38&lt;='2-CALCUL ANNUALISATION FORFAIT'!$H$4),VLOOKUP(AU38,PARAMETRES!$Q$16:$R$22,2,FALSE),0),
IF(AW38=6,IF(AND(AV38&gt;='2-CALCUL ANNUALISATION FORFAIT'!$G$4,AV38&lt;='2-CALCUL ANNUALISATION FORFAIT'!$H$4),VLOOKUP(AU38,PARAMETRES!$U$16:$V$22,2,FALSE),0),
IF(AW38=7,IF(AND(AV38&gt;='2-CALCUL ANNUALISATION FORFAIT'!$G$4,AV38&lt;='2-CALCUL ANNUALISATION FORFAIT'!$H$4),VLOOKUP(AU38,PARAMETRES!$Y$16:$Z$22,2,FALSE),0),
IF(AW38=8,IF(AND(AV38&gt;='2-CALCUL ANNUALISATION FORFAIT'!$G$4,AV38&lt;='2-CALCUL ANNUALISATION FORFAIT'!$H$4),VLOOKUP(AU38,PARAMETRES!$AC$16:$AD$22,2,FALSE),0),
IF(AW38=9,IF(AND(AV38&gt;='2-CALCUL ANNUALISATION FORFAIT'!$G$4,AV38&lt;='2-CALCUL ANNUALISATION FORFAIT'!$H$4),VLOOKUP(AU38,PARAMETRES!$AG$16:$AH$22,2,FALSE),0),
IF(AW38=10,IF(AND(AV38&gt;='2-CALCUL ANNUALISATION FORFAIT'!$G$4,AV38&lt;='2-CALCUL ANNUALISATION FORFAIT'!$H$4),VLOOKUP(AU38,PARAMETRES!$AK$16:$AL$22,2,FALSE),0))))))))))))</f>
        <v>RH</v>
      </c>
      <c r="AY38" s="195">
        <f>IF(AND(AV38&gt;='2-CALCUL ANNUALISATION FORFAIT'!$G$4,AV38&lt;='2-CALCUL ANNUALISATION FORFAIT'!$H$4),VLOOKUP(AX38,'2-CALCUL ANNUALISATION FORFAIT'!$E$24:$K$37,7,FALSE),"NP")</f>
        <v>0</v>
      </c>
      <c r="AZ38" s="182" t="str">
        <f t="shared" si="10"/>
        <v>mardi</v>
      </c>
      <c r="BA38" s="47">
        <f t="shared" si="22"/>
        <v>45979</v>
      </c>
      <c r="BB38" s="232" cm="1">
        <f t="array" ref="BB38">IFERROR(IF(OR(BA38&lt;'2-CALCUL ANNUALISATION FORFAIT'!$G$4,BA38&gt;'2-CALCUL ANNUALISATION FORFAIT'!$H$4),"NP",IF(BA38=$AA$7,$Z$7,IF(AZ38="lundi",IF(INDEX('2-CALCUL ANNUALISATION FORFAIT'!$K$43:$K$52,MOD(BB37,COUNTIF('2-CALCUL ANNUALISATION FORFAIT'!$K$43:$K$52,"&gt;0"))+1)&gt;0,MOD(BB37,COUNTIF('2-CALCUL ANNUALISATION FORFAIT'!$K$43:$K$52,"&gt;0"))+1,1),BB37))),$Z$7)</f>
        <v>1</v>
      </c>
      <c r="BC38" s="233" t="str">
        <f>IF(BB38="NP","NP",
IF(BB38=1,IF(AND(BA38&gt;='2-CALCUL ANNUALISATION FORFAIT'!$G$4,BA38&lt;='2-CALCUL ANNUALISATION FORFAIT'!$H$4),VLOOKUP(AZ38,PARAMETRES!$A$16:$B$22,2,FALSE),0),
IF(BB38=2,IF(AND(BA38&gt;='2-CALCUL ANNUALISATION FORFAIT'!$G$4,BA38&lt;='2-CALCUL ANNUALISATION FORFAIT'!$H$4),VLOOKUP(AZ38,PARAMETRES!$E$16:$F$22,2,FALSE),0),
IF(BB38=3,IF(AND(BA38&gt;='2-CALCUL ANNUALISATION FORFAIT'!$G$4,BA38&lt;='2-CALCUL ANNUALISATION FORFAIT'!$H$4),VLOOKUP(AZ38,PARAMETRES!$I$16:$J$22,2,FALSE),0),
IF(BB38=4,IF(AND(BA38&gt;='2-CALCUL ANNUALISATION FORFAIT'!$G$4,BA38&lt;='2-CALCUL ANNUALISATION FORFAIT'!$H$4),VLOOKUP(AZ38,PARAMETRES!$M$16:$N$22,2,FALSE),0),
IF(BB38=5,IF(AND(BA38&gt;='2-CALCUL ANNUALISATION FORFAIT'!$G$4,BA38&lt;='2-CALCUL ANNUALISATION FORFAIT'!$H$4),VLOOKUP(AZ38,PARAMETRES!$Q$16:$R$22,2,FALSE),0),
IF(BB38=6,IF(AND(BA38&gt;='2-CALCUL ANNUALISATION FORFAIT'!$G$4,BA38&lt;='2-CALCUL ANNUALISATION FORFAIT'!$H$4),VLOOKUP(AZ38,PARAMETRES!$U$16:$V$22,2,FALSE),0),
IF(BB38=7,IF(AND(BA38&gt;='2-CALCUL ANNUALISATION FORFAIT'!$G$4,BA38&lt;='2-CALCUL ANNUALISATION FORFAIT'!$H$4),VLOOKUP(AZ38,PARAMETRES!$Y$16:$Z$22,2,FALSE),0),
IF(BB38=8,IF(AND(BA38&gt;='2-CALCUL ANNUALISATION FORFAIT'!$G$4,BA38&lt;='2-CALCUL ANNUALISATION FORFAIT'!$H$4),VLOOKUP(AZ38,PARAMETRES!$AC$16:$AD$22,2,FALSE),0),
IF(BB38=9,IF(AND(BA38&gt;='2-CALCUL ANNUALISATION FORFAIT'!$G$4,BA38&lt;='2-CALCUL ANNUALISATION FORFAIT'!$H$4),VLOOKUP(AZ38,PARAMETRES!$AG$16:$AH$22,2,FALSE),0),
IF(BB38=10,IF(AND(BA38&gt;='2-CALCUL ANNUALISATION FORFAIT'!$G$4,BA38&lt;='2-CALCUL ANNUALISATION FORFAIT'!$H$4),VLOOKUP(AZ38,PARAMETRES!$AK$16:$AL$22,2,FALSE),0))))))))))))</f>
        <v>J</v>
      </c>
      <c r="BD38" s="195">
        <f>IF(AND(BA38&gt;='2-CALCUL ANNUALISATION FORFAIT'!$G$4,BA38&lt;='2-CALCUL ANNUALISATION FORFAIT'!$H$4),VLOOKUP(BC38,'2-CALCUL ANNUALISATION FORFAIT'!$E$24:$K$37,7,FALSE),"NP")</f>
        <v>0.37500000000000006</v>
      </c>
      <c r="BE38" s="182" t="str">
        <f t="shared" si="11"/>
        <v>jeudi</v>
      </c>
      <c r="BF38" s="47">
        <f t="shared" si="23"/>
        <v>46009</v>
      </c>
      <c r="BG38" s="232" cm="1">
        <f t="array" ref="BG38">IFERROR(IF(OR(BF38&lt;'2-CALCUL ANNUALISATION FORFAIT'!$G$4,BF38&gt;'2-CALCUL ANNUALISATION FORFAIT'!$H$4),"NP",IF(BF38=$AA$7,$Z$7,IF(BE38="lundi",IF(INDEX('2-CALCUL ANNUALISATION FORFAIT'!$K$43:$K$52,MOD(BG37,COUNTIF('2-CALCUL ANNUALISATION FORFAIT'!$K$43:$K$52,"&gt;0"))+1)&gt;0,MOD(BG37,COUNTIF('2-CALCUL ANNUALISATION FORFAIT'!$K$43:$K$52,"&gt;0"))+1,1),BG37))),$Z$7)</f>
        <v>1</v>
      </c>
      <c r="BH38" s="233" t="str">
        <f>IF(BG38="NP","NP",
IF(BG38=1,IF(AND(BF38&gt;='2-CALCUL ANNUALISATION FORFAIT'!$G$4,BF38&lt;='2-CALCUL ANNUALISATION FORFAIT'!$H$4),VLOOKUP(BE38,PARAMETRES!$A$16:$B$22,2,FALSE),0),
IF(BG38=2,IF(AND(BF38&gt;='2-CALCUL ANNUALISATION FORFAIT'!$G$4,BF38&lt;='2-CALCUL ANNUALISATION FORFAIT'!$H$4),VLOOKUP(BE38,PARAMETRES!$E$16:$F$22,2,FALSE),0),
IF(BG38=3,IF(AND(BF38&gt;='2-CALCUL ANNUALISATION FORFAIT'!$G$4,BF38&lt;='2-CALCUL ANNUALISATION FORFAIT'!$H$4),VLOOKUP(BE38,PARAMETRES!$I$16:$J$22,2,FALSE),0),
IF(BG38=4,IF(AND(BF38&gt;='2-CALCUL ANNUALISATION FORFAIT'!$G$4,BF38&lt;='2-CALCUL ANNUALISATION FORFAIT'!$H$4),VLOOKUP(BE38,PARAMETRES!$M$16:$N$22,2,FALSE),0),
IF(BG38=5,IF(AND(BF38&gt;='2-CALCUL ANNUALISATION FORFAIT'!$G$4,BF38&lt;='2-CALCUL ANNUALISATION FORFAIT'!$H$4),VLOOKUP(BE38,PARAMETRES!$Q$16:$R$22,2,FALSE),0),
IF(BG38=6,IF(AND(BF38&gt;='2-CALCUL ANNUALISATION FORFAIT'!$G$4,BF38&lt;='2-CALCUL ANNUALISATION FORFAIT'!$H$4),VLOOKUP(BE38,PARAMETRES!$U$16:$V$22,2,FALSE),0),
IF(BG38=7,IF(AND(BF38&gt;='2-CALCUL ANNUALISATION FORFAIT'!$G$4,BF38&lt;='2-CALCUL ANNUALISATION FORFAIT'!$H$4),VLOOKUP(BE38,PARAMETRES!$Y$16:$Z$22,2,FALSE),0),
IF(BG38=8,IF(AND(BF38&gt;='2-CALCUL ANNUALISATION FORFAIT'!$G$4,BF38&lt;='2-CALCUL ANNUALISATION FORFAIT'!$H$4),VLOOKUP(BE38,PARAMETRES!$AC$16:$AD$22,2,FALSE),0),
IF(BG38=9,IF(AND(BF38&gt;='2-CALCUL ANNUALISATION FORFAIT'!$G$4,BF38&lt;='2-CALCUL ANNUALISATION FORFAIT'!$H$4),VLOOKUP(BE38,PARAMETRES!$AG$16:$AH$22,2,FALSE),0),
IF(BG38=10,IF(AND(BF38&gt;='2-CALCUL ANNUALISATION FORFAIT'!$G$4,BF38&lt;='2-CALCUL ANNUALISATION FORFAIT'!$H$4),VLOOKUP(BE38,PARAMETRES!$AK$16:$AL$22,2,FALSE),0))))))))))))</f>
        <v>J</v>
      </c>
      <c r="BI38" s="183">
        <f>IF(AND(BF38&gt;='2-CALCUL ANNUALISATION FORFAIT'!$G$4,BF38&lt;='2-CALCUL ANNUALISATION FORFAIT'!$H$4),VLOOKUP(BH38,'2-CALCUL ANNUALISATION FORFAIT'!$E$24:$K$37,7,FALSE),"NP")</f>
        <v>0.37500000000000006</v>
      </c>
    </row>
    <row r="39" spans="2:61" ht="22.15" customHeight="1" x14ac:dyDescent="0.25">
      <c r="B39" s="182" t="str">
        <f t="shared" si="0"/>
        <v>dimanche</v>
      </c>
      <c r="C39" s="47">
        <f t="shared" si="12"/>
        <v>45676</v>
      </c>
      <c r="D39" s="232" cm="1">
        <f t="array" ref="D39">IFERROR(IF(OR(C39&lt;'2-CALCUL ANNUALISATION FORFAIT'!$G$4,C39&gt;'2-CALCUL ANNUALISATION FORFAIT'!$H$4),"NP",IF(C39=$AA$7,$Z$7,IF(B39="lundi",IF(INDEX('2-CALCUL ANNUALISATION FORFAIT'!$K$43:$K$52,MOD(D38,COUNTIF('2-CALCUL ANNUALISATION FORFAIT'!$K$43:$K$52,"&gt;0"))+1)&gt;0,MOD(D38,COUNTIF('2-CALCUL ANNUALISATION FORFAIT'!$K$43:$K$52,"&gt;0"))+1,1),D38))),$Z$7)</f>
        <v>1</v>
      </c>
      <c r="E39" s="233" t="str">
        <f>IF(D39="NP","NP",
IF(D39=1,IF(AND(C39&gt;='2-CALCUL ANNUALISATION FORFAIT'!$G$4,C39&lt;='2-CALCUL ANNUALISATION FORFAIT'!$H$4),VLOOKUP(B39,PARAMETRES!$A$16:$B$22,2,FALSE),0),
IF(D39=2,IF(AND(C39&gt;='2-CALCUL ANNUALISATION FORFAIT'!$G$4,C39&lt;='2-CALCUL ANNUALISATION FORFAIT'!$H$4),VLOOKUP(B39,PARAMETRES!$E$16:$F$22,2,FALSE),0),
IF(D39=3,IF(AND(C39&gt;='2-CALCUL ANNUALISATION FORFAIT'!$G$4,C39&lt;='2-CALCUL ANNUALISATION FORFAIT'!$H$4),VLOOKUP(B39,PARAMETRES!$I$16:$J$22,2,FALSE),0),
IF(D39=4,IF(AND(C39&gt;='2-CALCUL ANNUALISATION FORFAIT'!$G$4,C39&lt;='2-CALCUL ANNUALISATION FORFAIT'!$H$4),VLOOKUP(B39,PARAMETRES!$M$16:$N$22,2,FALSE),0),
IF(D39=5,IF(AND(C39&gt;='2-CALCUL ANNUALISATION FORFAIT'!$G$4,C39&lt;='2-CALCUL ANNUALISATION FORFAIT'!$H$4),VLOOKUP(B39,PARAMETRES!$Q$16:$R$22,2,FALSE),0),
IF(D39=6,IF(AND(C39&gt;='2-CALCUL ANNUALISATION FORFAIT'!$G$4,C39&lt;='2-CALCUL ANNUALISATION FORFAIT'!$H$4),VLOOKUP(B39,PARAMETRES!$U$16:$V$22,2,FALSE),0),
IF(D39=7,IF(AND(C39&gt;='2-CALCUL ANNUALISATION FORFAIT'!$G$4,C39&lt;='2-CALCUL ANNUALISATION FORFAIT'!$H$4),VLOOKUP(B39,PARAMETRES!$Y$16:$Z$22,2,FALSE),0),
IF(D39=8,IF(AND(C39&gt;='2-CALCUL ANNUALISATION FORFAIT'!$G$4,C39&lt;='2-CALCUL ANNUALISATION FORFAIT'!$H$4),VLOOKUP(B39,PARAMETRES!$AC$16:$AD$22,2,FALSE),0),
IF(D39=9,IF(AND(C39&gt;='2-CALCUL ANNUALISATION FORFAIT'!$G$4,C39&lt;='2-CALCUL ANNUALISATION FORFAIT'!$H$4),VLOOKUP(B39,PARAMETRES!$AG$16:$AH$22,2,FALSE),0),
IF(D39=10,IF(AND(C39&gt;='2-CALCUL ANNUALISATION FORFAIT'!$G$4,C39&lt;='2-CALCUL ANNUALISATION FORFAIT'!$H$4),VLOOKUP(B39,PARAMETRES!$AK$16:$AL$22,2,FALSE),0))))))))))))</f>
        <v>RH</v>
      </c>
      <c r="F39" s="183">
        <f>IF(AND(C39&gt;='2-CALCUL ANNUALISATION FORFAIT'!$G$4,C39&lt;='2-CALCUL ANNUALISATION FORFAIT'!$H$4),VLOOKUP(E39,'2-CALCUL ANNUALISATION FORFAIT'!$E$24:$K$37,7,FALSE),"NP")</f>
        <v>0</v>
      </c>
      <c r="G39" s="188" t="str">
        <f t="shared" si="1"/>
        <v>mercredi</v>
      </c>
      <c r="H39" s="47">
        <f t="shared" si="13"/>
        <v>45707</v>
      </c>
      <c r="I39" s="232" cm="1">
        <f t="array" ref="I39">IFERROR(IF(OR(H39&lt;'2-CALCUL ANNUALISATION FORFAIT'!$G$4,H39&gt;'2-CALCUL ANNUALISATION FORFAIT'!$H$4),"NP",IF(H39=$AA$7,$Z$7,IF(G39="lundi",IF(INDEX('2-CALCUL ANNUALISATION FORFAIT'!$K$43:$K$52,MOD(I38,COUNTIF('2-CALCUL ANNUALISATION FORFAIT'!$K$43:$K$52,"&gt;0"))+1)&gt;0,MOD(I38,COUNTIF('2-CALCUL ANNUALISATION FORFAIT'!$K$43:$K$52,"&gt;0"))+1,1),I38))),$Z$7)</f>
        <v>2</v>
      </c>
      <c r="J39" s="233" t="str">
        <f>IF(I39="NP","NP",
IF(I39=1,IF(AND(H39&gt;='2-CALCUL ANNUALISATION FORFAIT'!$G$4,H39&lt;='2-CALCUL ANNUALISATION FORFAIT'!$H$4),VLOOKUP(G39,PARAMETRES!$A$16:$B$22,2,FALSE),0),
IF(I39=2,IF(AND(H39&gt;='2-CALCUL ANNUALISATION FORFAIT'!$G$4,H39&lt;='2-CALCUL ANNUALISATION FORFAIT'!$H$4),VLOOKUP(G39,PARAMETRES!$E$16:$F$22,2,FALSE),0),
IF(I39=3,IF(AND(H39&gt;='2-CALCUL ANNUALISATION FORFAIT'!$G$4,H39&lt;='2-CALCUL ANNUALISATION FORFAIT'!$H$4),VLOOKUP(G39,PARAMETRES!$I$16:$J$22,2,FALSE),0),
IF(I39=4,IF(AND(H39&gt;='2-CALCUL ANNUALISATION FORFAIT'!$G$4,H39&lt;='2-CALCUL ANNUALISATION FORFAIT'!$H$4),VLOOKUP(G39,PARAMETRES!$M$16:$N$22,2,FALSE),0),
IF(I39=5,IF(AND(H39&gt;='2-CALCUL ANNUALISATION FORFAIT'!$G$4,H39&lt;='2-CALCUL ANNUALISATION FORFAIT'!$H$4),VLOOKUP(G39,PARAMETRES!$Q$16:$R$22,2,FALSE),0),
IF(I39=6,IF(AND(H39&gt;='2-CALCUL ANNUALISATION FORFAIT'!$G$4,H39&lt;='2-CALCUL ANNUALISATION FORFAIT'!$H$4),VLOOKUP(G39,PARAMETRES!$U$16:$V$22,2,FALSE),0),
IF(I39=7,IF(AND(H39&gt;='2-CALCUL ANNUALISATION FORFAIT'!$G$4,H39&lt;='2-CALCUL ANNUALISATION FORFAIT'!$H$4),VLOOKUP(G39,PARAMETRES!$Y$16:$Z$22,2,FALSE),0),
IF(I39=8,IF(AND(H39&gt;='2-CALCUL ANNUALISATION FORFAIT'!$G$4,H39&lt;='2-CALCUL ANNUALISATION FORFAIT'!$H$4),VLOOKUP(G39,PARAMETRES!$AC$16:$AD$22,2,FALSE),0),
IF(I39=9,IF(AND(H39&gt;='2-CALCUL ANNUALISATION FORFAIT'!$G$4,H39&lt;='2-CALCUL ANNUALISATION FORFAIT'!$H$4),VLOOKUP(G39,PARAMETRES!$AG$16:$AH$22,2,FALSE),0),
IF(I39=10,IF(AND(H39&gt;='2-CALCUL ANNUALISATION FORFAIT'!$G$4,H39&lt;='2-CALCUL ANNUALISATION FORFAIT'!$H$4),VLOOKUP(G39,PARAMETRES!$AK$16:$AL$22,2,FALSE),0))))))))))))</f>
        <v>J2</v>
      </c>
      <c r="K39" s="183">
        <f>IF(AND(H39&gt;='2-CALCUL ANNUALISATION FORFAIT'!$G$4,H39&lt;='2-CALCUL ANNUALISATION FORFAIT'!$H$4),VLOOKUP(J39,'2-CALCUL ANNUALISATION FORFAIT'!$E$24:$K$37,7,FALSE),"NP")</f>
        <v>0.20833333333333331</v>
      </c>
      <c r="L39" s="188" t="str">
        <f t="shared" si="2"/>
        <v>mercredi</v>
      </c>
      <c r="M39" s="47">
        <f t="shared" si="14"/>
        <v>45735</v>
      </c>
      <c r="N39" s="232" cm="1">
        <f t="array" ref="N39">IFERROR(IF(OR(M39&lt;'2-CALCUL ANNUALISATION FORFAIT'!$G$4,M39&gt;'2-CALCUL ANNUALISATION FORFAIT'!$H$4),"NP",IF(M39=$AA$7,$Z$7,IF(L39="lundi",IF(INDEX('2-CALCUL ANNUALISATION FORFAIT'!$K$43:$K$52,MOD(N38,COUNTIF('2-CALCUL ANNUALISATION FORFAIT'!$K$43:$K$52,"&gt;0"))+1)&gt;0,MOD(N38,COUNTIF('2-CALCUL ANNUALISATION FORFAIT'!$K$43:$K$52,"&gt;0"))+1,1),N38))),$Z$7)</f>
        <v>2</v>
      </c>
      <c r="O39" s="233" t="str">
        <f>IF(N39="NP","NP",
IF(N39=1,IF(AND(M39&gt;='2-CALCUL ANNUALISATION FORFAIT'!$G$4,M39&lt;='2-CALCUL ANNUALISATION FORFAIT'!$H$4),VLOOKUP(L39,PARAMETRES!$A$16:$B$22,2,FALSE),0),
IF(N39=2,IF(AND(M39&gt;='2-CALCUL ANNUALISATION FORFAIT'!$G$4,M39&lt;='2-CALCUL ANNUALISATION FORFAIT'!$H$4),VLOOKUP(L39,PARAMETRES!$E$16:$F$22,2,FALSE),0),
IF(N39=3,IF(AND(M39&gt;='2-CALCUL ANNUALISATION FORFAIT'!$G$4,M39&lt;='2-CALCUL ANNUALISATION FORFAIT'!$H$4),VLOOKUP(L39,PARAMETRES!$I$16:$J$22,2,FALSE),0),
IF(N39=4,IF(AND(M39&gt;='2-CALCUL ANNUALISATION FORFAIT'!$G$4,M39&lt;='2-CALCUL ANNUALISATION FORFAIT'!$H$4),VLOOKUP(L39,PARAMETRES!$M$16:$N$22,2,FALSE),0),
IF(N39=5,IF(AND(M39&gt;='2-CALCUL ANNUALISATION FORFAIT'!$G$4,M39&lt;='2-CALCUL ANNUALISATION FORFAIT'!$H$4),VLOOKUP(L39,PARAMETRES!$Q$16:$R$22,2,FALSE),0),
IF(N39=6,IF(AND(M39&gt;='2-CALCUL ANNUALISATION FORFAIT'!$G$4,M39&lt;='2-CALCUL ANNUALISATION FORFAIT'!$H$4),VLOOKUP(L39,PARAMETRES!$U$16:$V$22,2,FALSE),0),
IF(N39=7,IF(AND(M39&gt;='2-CALCUL ANNUALISATION FORFAIT'!$G$4,M39&lt;='2-CALCUL ANNUALISATION FORFAIT'!$H$4),VLOOKUP(L39,PARAMETRES!$Y$16:$Z$22,2,FALSE),0),
IF(N39=8,IF(AND(M39&gt;='2-CALCUL ANNUALISATION FORFAIT'!$G$4,M39&lt;='2-CALCUL ANNUALISATION FORFAIT'!$H$4),VLOOKUP(L39,PARAMETRES!$AC$16:$AD$22,2,FALSE),0),
IF(N39=9,IF(AND(M39&gt;='2-CALCUL ANNUALISATION FORFAIT'!$G$4,M39&lt;='2-CALCUL ANNUALISATION FORFAIT'!$H$4),VLOOKUP(L39,PARAMETRES!$AG$16:$AH$22,2,FALSE),0),
IF(N39=10,IF(AND(M39&gt;='2-CALCUL ANNUALISATION FORFAIT'!$G$4,M39&lt;='2-CALCUL ANNUALISATION FORFAIT'!$H$4),VLOOKUP(L39,PARAMETRES!$AK$16:$AL$22,2,FALSE),0))))))))))))</f>
        <v>J2</v>
      </c>
      <c r="P39" s="195">
        <f>IF(AND(M39&gt;='2-CALCUL ANNUALISATION FORFAIT'!$G$4,M39&lt;='2-CALCUL ANNUALISATION FORFAIT'!$H$4),VLOOKUP(O39,'2-CALCUL ANNUALISATION FORFAIT'!$E$24:$K$37,7,FALSE),"NP")</f>
        <v>0.20833333333333331</v>
      </c>
      <c r="Q39" s="182" t="str">
        <f t="shared" si="3"/>
        <v>samedi</v>
      </c>
      <c r="R39" s="47">
        <f t="shared" si="15"/>
        <v>45766</v>
      </c>
      <c r="S39" s="232" cm="1">
        <f t="array" ref="S39">IFERROR(IF(OR(R39&lt;'2-CALCUL ANNUALISATION FORFAIT'!$G$4,R39&gt;'2-CALCUL ANNUALISATION FORFAIT'!$H$4),"NP",IF(R39=$AA$7,$Z$7,IF(Q39="lundi",IF(INDEX('2-CALCUL ANNUALISATION FORFAIT'!$K$43:$K$52,MOD(S38,COUNTIF('2-CALCUL ANNUALISATION FORFAIT'!$K$43:$K$52,"&gt;0"))+1)&gt;0,MOD(S38,COUNTIF('2-CALCUL ANNUALISATION FORFAIT'!$K$43:$K$52,"&gt;0"))+1,1),S38))),$Z$7)</f>
        <v>2</v>
      </c>
      <c r="T39" s="233" t="str">
        <f>IF(S39="NP","NP",
IF(S39=1,IF(AND(R39&gt;='2-CALCUL ANNUALISATION FORFAIT'!$G$4,R39&lt;='2-CALCUL ANNUALISATION FORFAIT'!$H$4),VLOOKUP(Q39,PARAMETRES!$A$16:$B$22,2,FALSE),0),
IF(S39=2,IF(AND(R39&gt;='2-CALCUL ANNUALISATION FORFAIT'!$G$4,R39&lt;='2-CALCUL ANNUALISATION FORFAIT'!$H$4),VLOOKUP(Q39,PARAMETRES!$E$16:$F$22,2,FALSE),0),
IF(S39=3,IF(AND(R39&gt;='2-CALCUL ANNUALISATION FORFAIT'!$G$4,R39&lt;='2-CALCUL ANNUALISATION FORFAIT'!$H$4),VLOOKUP(Q39,PARAMETRES!$I$16:$J$22,2,FALSE),0),
IF(S39=4,IF(AND(R39&gt;='2-CALCUL ANNUALISATION FORFAIT'!$G$4,R39&lt;='2-CALCUL ANNUALISATION FORFAIT'!$H$4),VLOOKUP(Q39,PARAMETRES!$M$16:$N$22,2,FALSE),0),
IF(S39=5,IF(AND(R39&gt;='2-CALCUL ANNUALISATION FORFAIT'!$G$4,R39&lt;='2-CALCUL ANNUALISATION FORFAIT'!$H$4),VLOOKUP(Q39,PARAMETRES!$Q$16:$R$22,2,FALSE),0),
IF(S39=6,IF(AND(R39&gt;='2-CALCUL ANNUALISATION FORFAIT'!$G$4,R39&lt;='2-CALCUL ANNUALISATION FORFAIT'!$H$4),VLOOKUP(Q39,PARAMETRES!$U$16:$V$22,2,FALSE),0),
IF(S39=7,IF(AND(R39&gt;='2-CALCUL ANNUALISATION FORFAIT'!$G$4,R39&lt;='2-CALCUL ANNUALISATION FORFAIT'!$H$4),VLOOKUP(Q39,PARAMETRES!$Y$16:$Z$22,2,FALSE),0),
IF(S39=8,IF(AND(R39&gt;='2-CALCUL ANNUALISATION FORFAIT'!$G$4,R39&lt;='2-CALCUL ANNUALISATION FORFAIT'!$H$4),VLOOKUP(Q39,PARAMETRES!$AC$16:$AD$22,2,FALSE),0),
IF(S39=9,IF(AND(R39&gt;='2-CALCUL ANNUALISATION FORFAIT'!$G$4,R39&lt;='2-CALCUL ANNUALISATION FORFAIT'!$H$4),VLOOKUP(Q39,PARAMETRES!$AG$16:$AH$22,2,FALSE),0),
IF(S39=10,IF(AND(R39&gt;='2-CALCUL ANNUALISATION FORFAIT'!$G$4,R39&lt;='2-CALCUL ANNUALISATION FORFAIT'!$H$4),VLOOKUP(Q39,PARAMETRES!$AK$16:$AL$22,2,FALSE),0))))))))))))</f>
        <v>RH</v>
      </c>
      <c r="U39" s="195">
        <f>IF(AND(R39&gt;='2-CALCUL ANNUALISATION FORFAIT'!$G$4,R39&lt;='2-CALCUL ANNUALISATION FORFAIT'!$H$4),VLOOKUP(T39,'2-CALCUL ANNUALISATION FORFAIT'!$E$24:$K$37,7,FALSE),"NP")</f>
        <v>0</v>
      </c>
      <c r="V39" s="182" t="str">
        <f t="shared" si="4"/>
        <v>lundi</v>
      </c>
      <c r="W39" s="181">
        <f t="shared" si="16"/>
        <v>45796</v>
      </c>
      <c r="X39" s="232" cm="1">
        <f t="array" ref="X39">IFERROR(IF(OR(W39&lt;'2-CALCUL ANNUALISATION FORFAIT'!$G$4,W39&gt;'2-CALCUL ANNUALISATION FORFAIT'!$H$4),"NP",IF(W39=$AA$7,$Z$7,IF(V39="lundi",IF(INDEX('2-CALCUL ANNUALISATION FORFAIT'!$K$43:$K$52,MOD(X38,COUNTIF('2-CALCUL ANNUALISATION FORFAIT'!$K$43:$K$52,"&gt;0"))+1)&gt;0,MOD(X38,COUNTIF('2-CALCUL ANNUALISATION FORFAIT'!$K$43:$K$52,"&gt;0"))+1,1),X38))),$Z$7)</f>
        <v>1</v>
      </c>
      <c r="Y39" s="233" t="str">
        <f>IF(X39="NP","NP",
IF(X39=1,IF(AND(W39&gt;='2-CALCUL ANNUALISATION FORFAIT'!$G$4,W39&lt;='2-CALCUL ANNUALISATION FORFAIT'!$H$4),VLOOKUP(V39,PARAMETRES!$A$16:$B$22,2,FALSE),0),
IF(X39=2,IF(AND(W39&gt;='2-CALCUL ANNUALISATION FORFAIT'!$G$4,W39&lt;='2-CALCUL ANNUALISATION FORFAIT'!$H$4),VLOOKUP(V39,PARAMETRES!$E$16:$F$22,2,FALSE),0),
IF(X39=3,IF(AND(W39&gt;='2-CALCUL ANNUALISATION FORFAIT'!$G$4,W39&lt;='2-CALCUL ANNUALISATION FORFAIT'!$H$4),VLOOKUP(V39,PARAMETRES!$I$16:$J$22,2,FALSE),0),
IF(X39=4,IF(AND(W39&gt;='2-CALCUL ANNUALISATION FORFAIT'!$G$4,W39&lt;='2-CALCUL ANNUALISATION FORFAIT'!$H$4),VLOOKUP(V39,PARAMETRES!$M$16:$N$22,2,FALSE),0),
IF(X39=5,IF(AND(W39&gt;='2-CALCUL ANNUALISATION FORFAIT'!$G$4,W39&lt;='2-CALCUL ANNUALISATION FORFAIT'!$H$4),VLOOKUP(V39,PARAMETRES!$Q$16:$R$22,2,FALSE),0),
IF(X39=6,IF(AND(W39&gt;='2-CALCUL ANNUALISATION FORFAIT'!$G$4,W39&lt;='2-CALCUL ANNUALISATION FORFAIT'!$H$4),VLOOKUP(V39,PARAMETRES!$U$16:$V$22,2,FALSE),0),
IF(X39=7,IF(AND(W39&gt;='2-CALCUL ANNUALISATION FORFAIT'!$G$4,W39&lt;='2-CALCUL ANNUALISATION FORFAIT'!$H$4),VLOOKUP(V39,PARAMETRES!$Y$16:$Z$22,2,FALSE),0),
IF(X39=8,IF(AND(W39&gt;='2-CALCUL ANNUALISATION FORFAIT'!$G$4,W39&lt;='2-CALCUL ANNUALISATION FORFAIT'!$H$4),VLOOKUP(V39,PARAMETRES!$AC$16:$AD$22,2,FALSE),0),
IF(X39=9,IF(AND(W39&gt;='2-CALCUL ANNUALISATION FORFAIT'!$G$4,W39&lt;='2-CALCUL ANNUALISATION FORFAIT'!$H$4),VLOOKUP(V39,PARAMETRES!$AG$16:$AH$22,2,FALSE),0),
IF(X39=10,IF(AND(W39&gt;='2-CALCUL ANNUALISATION FORFAIT'!$G$4,W39&lt;='2-CALCUL ANNUALISATION FORFAIT'!$H$4),VLOOKUP(V39,PARAMETRES!$AK$16:$AL$22,2,FALSE),0))))))))))))</f>
        <v>J</v>
      </c>
      <c r="Z39" s="195">
        <f>IF(AND(W39&gt;='2-CALCUL ANNUALISATION FORFAIT'!$G$4,W39&lt;='2-CALCUL ANNUALISATION FORFAIT'!$H$4),VLOOKUP(Y39,'2-CALCUL ANNUALISATION FORFAIT'!$E$24:$K$37,7,FALSE),"NP")</f>
        <v>0.37500000000000006</v>
      </c>
      <c r="AA39" s="182" t="str">
        <f t="shared" si="5"/>
        <v>jeudi</v>
      </c>
      <c r="AB39" s="47">
        <f t="shared" si="17"/>
        <v>45827</v>
      </c>
      <c r="AC39" s="232" cm="1">
        <f t="array" ref="AC39">IFERROR(IF(OR(AB39&lt;'2-CALCUL ANNUALISATION FORFAIT'!$G$4,AB39&gt;'2-CALCUL ANNUALISATION FORFAIT'!$H$4),"NP",IF(AB39=$AA$7,$Z$7,IF(AA39="lundi",IF(INDEX('2-CALCUL ANNUALISATION FORFAIT'!$K$43:$K$52,MOD(AC38,COUNTIF('2-CALCUL ANNUALISATION FORFAIT'!$K$43:$K$52,"&gt;0"))+1)&gt;0,MOD(AC38,COUNTIF('2-CALCUL ANNUALISATION FORFAIT'!$K$43:$K$52,"&gt;0"))+1,1),AC38))),$Z$7)</f>
        <v>1</v>
      </c>
      <c r="AD39" s="233" t="str">
        <f>IF(AC39="NP","NP",
IF(AC39=1,IF(AND(AB39&gt;='2-CALCUL ANNUALISATION FORFAIT'!$G$4,AB39&lt;='2-CALCUL ANNUALISATION FORFAIT'!$H$4),VLOOKUP(AA39,PARAMETRES!$A$16:$B$22,2,FALSE),0),
IF(AC39=2,IF(AND(AB39&gt;='2-CALCUL ANNUALISATION FORFAIT'!$G$4,AB39&lt;='2-CALCUL ANNUALISATION FORFAIT'!$H$4),VLOOKUP(AA39,PARAMETRES!$E$16:$F$22,2,FALSE),0),
IF(AC39=3,IF(AND(AB39&gt;='2-CALCUL ANNUALISATION FORFAIT'!$G$4,AB39&lt;='2-CALCUL ANNUALISATION FORFAIT'!$H$4),VLOOKUP(AA39,PARAMETRES!$I$16:$J$22,2,FALSE),0),
IF(AC39=4,IF(AND(AB39&gt;='2-CALCUL ANNUALISATION FORFAIT'!$G$4,AB39&lt;='2-CALCUL ANNUALISATION FORFAIT'!$H$4),VLOOKUP(AA39,PARAMETRES!$M$16:$N$22,2,FALSE),0),
IF(AC39=5,IF(AND(AB39&gt;='2-CALCUL ANNUALISATION FORFAIT'!$G$4,AB39&lt;='2-CALCUL ANNUALISATION FORFAIT'!$H$4),VLOOKUP(AA39,PARAMETRES!$Q$16:$R$22,2,FALSE),0),
IF(AC39=6,IF(AND(AB39&gt;='2-CALCUL ANNUALISATION FORFAIT'!$G$4,AB39&lt;='2-CALCUL ANNUALISATION FORFAIT'!$H$4),VLOOKUP(AA39,PARAMETRES!$U$16:$V$22,2,FALSE),0),
IF(AC39=7,IF(AND(AB39&gt;='2-CALCUL ANNUALISATION FORFAIT'!$G$4,AB39&lt;='2-CALCUL ANNUALISATION FORFAIT'!$H$4),VLOOKUP(AA39,PARAMETRES!$Y$16:$Z$22,2,FALSE),0),
IF(AC39=8,IF(AND(AB39&gt;='2-CALCUL ANNUALISATION FORFAIT'!$G$4,AB39&lt;='2-CALCUL ANNUALISATION FORFAIT'!$H$4),VLOOKUP(AA39,PARAMETRES!$AC$16:$AD$22,2,FALSE),0),
IF(AC39=9,IF(AND(AB39&gt;='2-CALCUL ANNUALISATION FORFAIT'!$G$4,AB39&lt;='2-CALCUL ANNUALISATION FORFAIT'!$H$4),VLOOKUP(AA39,PARAMETRES!$AG$16:$AH$22,2,FALSE),0),
IF(AC39=10,IF(AND(AB39&gt;='2-CALCUL ANNUALISATION FORFAIT'!$G$4,AB39&lt;='2-CALCUL ANNUALISATION FORFAIT'!$H$4),VLOOKUP(AA39,PARAMETRES!$AK$16:$AL$22,2,FALSE),0))))))))))))</f>
        <v>J</v>
      </c>
      <c r="AE39" s="195">
        <f>IF(AND(AB39&gt;='2-CALCUL ANNUALISATION FORFAIT'!$G$4,AB39&lt;='2-CALCUL ANNUALISATION FORFAIT'!$H$4),VLOOKUP(AD39,'2-CALCUL ANNUALISATION FORFAIT'!$E$24:$K$37,7,FALSE),"NP")</f>
        <v>0.37500000000000006</v>
      </c>
      <c r="AF39" s="201" t="str">
        <f t="shared" si="6"/>
        <v>samedi</v>
      </c>
      <c r="AG39" s="47">
        <f t="shared" si="18"/>
        <v>45857</v>
      </c>
      <c r="AH39" s="232" cm="1">
        <f t="array" ref="AH39">IFERROR(IF(OR(AG39&lt;'2-CALCUL ANNUALISATION FORFAIT'!$G$4,AG39&gt;'2-CALCUL ANNUALISATION FORFAIT'!$H$4),"NP",IF(AG39=$AA$7,$Z$7,IF(AF39="lundi",IF(INDEX('2-CALCUL ANNUALISATION FORFAIT'!$K$43:$K$52,MOD(AH38,COUNTIF('2-CALCUL ANNUALISATION FORFAIT'!$K$43:$K$52,"&gt;0"))+1)&gt;0,MOD(AH38,COUNTIF('2-CALCUL ANNUALISATION FORFAIT'!$K$43:$K$52,"&gt;0"))+1,1),AH38))),$Z$7)</f>
        <v>1</v>
      </c>
      <c r="AI39" s="233" t="str">
        <f>IF(AH39="NP","NP",
IF(AH39=1,IF(AND(AG39&gt;='2-CALCUL ANNUALISATION FORFAIT'!$G$4,AG39&lt;='2-CALCUL ANNUALISATION FORFAIT'!$H$4),VLOOKUP(AF39,PARAMETRES!$A$16:$B$22,2,FALSE),0),
IF(AH39=2,IF(AND(AG39&gt;='2-CALCUL ANNUALISATION FORFAIT'!$G$4,AG39&lt;='2-CALCUL ANNUALISATION FORFAIT'!$H$4),VLOOKUP(AF39,PARAMETRES!$E$16:$F$22,2,FALSE),0),
IF(AH39=3,IF(AND(AG39&gt;='2-CALCUL ANNUALISATION FORFAIT'!$G$4,AG39&lt;='2-CALCUL ANNUALISATION FORFAIT'!$H$4),VLOOKUP(AF39,PARAMETRES!$I$16:$J$22,2,FALSE),0),
IF(AH39=4,IF(AND(AG39&gt;='2-CALCUL ANNUALISATION FORFAIT'!$G$4,AG39&lt;='2-CALCUL ANNUALISATION FORFAIT'!$H$4),VLOOKUP(AF39,PARAMETRES!$M$16:$N$22,2,FALSE),0),
IF(AH39=5,IF(AND(AG39&gt;='2-CALCUL ANNUALISATION FORFAIT'!$G$4,AG39&lt;='2-CALCUL ANNUALISATION FORFAIT'!$H$4),VLOOKUP(AF39,PARAMETRES!$Q$16:$R$22,2,FALSE),0),
IF(AH39=6,IF(AND(AG39&gt;='2-CALCUL ANNUALISATION FORFAIT'!$G$4,AG39&lt;='2-CALCUL ANNUALISATION FORFAIT'!$H$4),VLOOKUP(AF39,PARAMETRES!$U$16:$V$22,2,FALSE),0),
IF(AH39=7,IF(AND(AG39&gt;='2-CALCUL ANNUALISATION FORFAIT'!$G$4,AG39&lt;='2-CALCUL ANNUALISATION FORFAIT'!$H$4),VLOOKUP(AF39,PARAMETRES!$Y$16:$Z$22,2,FALSE),0),
IF(AH39=8,IF(AND(AG39&gt;='2-CALCUL ANNUALISATION FORFAIT'!$G$4,AG39&lt;='2-CALCUL ANNUALISATION FORFAIT'!$H$4),VLOOKUP(AF39,PARAMETRES!$AC$16:$AD$22,2,FALSE),0),
IF(AH39=9,IF(AND(AG39&gt;='2-CALCUL ANNUALISATION FORFAIT'!$G$4,AG39&lt;='2-CALCUL ANNUALISATION FORFAIT'!$H$4),VLOOKUP(AF39,PARAMETRES!$AG$16:$AH$22,2,FALSE),0),
IF(AH39=10,IF(AND(AG39&gt;='2-CALCUL ANNUALISATION FORFAIT'!$G$4,AG39&lt;='2-CALCUL ANNUALISATION FORFAIT'!$H$4),VLOOKUP(AF39,PARAMETRES!$AK$16:$AL$22,2,FALSE),0))))))))))))</f>
        <v>RH</v>
      </c>
      <c r="AJ39" s="195">
        <f>IF(AND(AG39&gt;='2-CALCUL ANNUALISATION FORFAIT'!$G$4,AG39&lt;='2-CALCUL ANNUALISATION FORFAIT'!$H$4),VLOOKUP(AI39,'2-CALCUL ANNUALISATION FORFAIT'!$E$24:$K$37,7,FALSE),"NP")</f>
        <v>0</v>
      </c>
      <c r="AK39" s="182" t="str">
        <f t="shared" si="7"/>
        <v>mardi</v>
      </c>
      <c r="AL39" s="47">
        <f t="shared" si="19"/>
        <v>45888</v>
      </c>
      <c r="AM39" s="232" cm="1">
        <f t="array" ref="AM39">IFERROR(IF(OR(AL39&lt;'2-CALCUL ANNUALISATION FORFAIT'!$G$4,AL39&gt;'2-CALCUL ANNUALISATION FORFAIT'!$H$4),"NP",IF(AL39=$AA$7,$Z$7,IF(AK39="lundi",IF(INDEX('2-CALCUL ANNUALISATION FORFAIT'!$K$43:$K$52,MOD(AM38,COUNTIF('2-CALCUL ANNUALISATION FORFAIT'!$K$43:$K$52,"&gt;0"))+1)&gt;0,MOD(AM38,COUNTIF('2-CALCUL ANNUALISATION FORFAIT'!$K$43:$K$52,"&gt;0"))+1,1),AM38))),$Z$7)</f>
        <v>2</v>
      </c>
      <c r="AN39" s="233" t="str">
        <f>IF(AM39="NP","NP",
IF(AM39=1,IF(AND(AL39&gt;='2-CALCUL ANNUALISATION FORFAIT'!$G$4,AL39&lt;='2-CALCUL ANNUALISATION FORFAIT'!$H$4),VLOOKUP(AK39,PARAMETRES!$A$16:$B$22,2,FALSE),0),
IF(AM39=2,IF(AND(AL39&gt;='2-CALCUL ANNUALISATION FORFAIT'!$G$4,AL39&lt;='2-CALCUL ANNUALISATION FORFAIT'!$H$4),VLOOKUP(AK39,PARAMETRES!$E$16:$F$22,2,FALSE),0),
IF(AM39=3,IF(AND(AL39&gt;='2-CALCUL ANNUALISATION FORFAIT'!$G$4,AL39&lt;='2-CALCUL ANNUALISATION FORFAIT'!$H$4),VLOOKUP(AK39,PARAMETRES!$I$16:$J$22,2,FALSE),0),
IF(AM39=4,IF(AND(AL39&gt;='2-CALCUL ANNUALISATION FORFAIT'!$G$4,AL39&lt;='2-CALCUL ANNUALISATION FORFAIT'!$H$4),VLOOKUP(AK39,PARAMETRES!$M$16:$N$22,2,FALSE),0),
IF(AM39=5,IF(AND(AL39&gt;='2-CALCUL ANNUALISATION FORFAIT'!$G$4,AL39&lt;='2-CALCUL ANNUALISATION FORFAIT'!$H$4),VLOOKUP(AK39,PARAMETRES!$Q$16:$R$22,2,FALSE),0),
IF(AM39=6,IF(AND(AL39&gt;='2-CALCUL ANNUALISATION FORFAIT'!$G$4,AL39&lt;='2-CALCUL ANNUALISATION FORFAIT'!$H$4),VLOOKUP(AK39,PARAMETRES!$U$16:$V$22,2,FALSE),0),
IF(AM39=7,IF(AND(AL39&gt;='2-CALCUL ANNUALISATION FORFAIT'!$G$4,AL39&lt;='2-CALCUL ANNUALISATION FORFAIT'!$H$4),VLOOKUP(AK39,PARAMETRES!$Y$16:$Z$22,2,FALSE),0),
IF(AM39=8,IF(AND(AL39&gt;='2-CALCUL ANNUALISATION FORFAIT'!$G$4,AL39&lt;='2-CALCUL ANNUALISATION FORFAIT'!$H$4),VLOOKUP(AK39,PARAMETRES!$AC$16:$AD$22,2,FALSE),0),
IF(AM39=9,IF(AND(AL39&gt;='2-CALCUL ANNUALISATION FORFAIT'!$G$4,AL39&lt;='2-CALCUL ANNUALISATION FORFAIT'!$H$4),VLOOKUP(AK39,PARAMETRES!$AG$16:$AH$22,2,FALSE),0),
IF(AM39=10,IF(AND(AL39&gt;='2-CALCUL ANNUALISATION FORFAIT'!$G$4,AL39&lt;='2-CALCUL ANNUALISATION FORFAIT'!$H$4),VLOOKUP(AK39,PARAMETRES!$AK$16:$AL$22,2,FALSE),0))))))))))))</f>
        <v>J2</v>
      </c>
      <c r="AO39" s="195">
        <f>IF(AND(AL39&gt;='2-CALCUL ANNUALISATION FORFAIT'!$G$4,AL39&lt;='2-CALCUL ANNUALISATION FORFAIT'!$H$4),VLOOKUP(AN39,'2-CALCUL ANNUALISATION FORFAIT'!$E$24:$K$37,7,FALSE),"NP")</f>
        <v>0.20833333333333331</v>
      </c>
      <c r="AP39" s="182" t="str">
        <f t="shared" si="8"/>
        <v>vendredi</v>
      </c>
      <c r="AQ39" s="47">
        <f t="shared" si="20"/>
        <v>45919</v>
      </c>
      <c r="AR39" s="232" cm="1">
        <f t="array" ref="AR39">IFERROR(IF(OR(AQ39&lt;'2-CALCUL ANNUALISATION FORFAIT'!$G$4,AQ39&gt;'2-CALCUL ANNUALISATION FORFAIT'!$H$4),"NP",IF(AQ39=$AA$7,$Z$7,IF(AP39="lundi",IF(INDEX('2-CALCUL ANNUALISATION FORFAIT'!$K$43:$K$52,MOD(AR38,COUNTIF('2-CALCUL ANNUALISATION FORFAIT'!$K$43:$K$52,"&gt;0"))+1)&gt;0,MOD(AR38,COUNTIF('2-CALCUL ANNUALISATION FORFAIT'!$K$43:$K$52,"&gt;0"))+1,1),AR38))),$Z$7)</f>
        <v>2</v>
      </c>
      <c r="AS39" s="233" t="str">
        <f>IF(AR39="NP","NP",
IF(AR39=1,IF(AND(AQ39&gt;='2-CALCUL ANNUALISATION FORFAIT'!$G$4,AQ39&lt;='2-CALCUL ANNUALISATION FORFAIT'!$H$4),VLOOKUP(AP39,PARAMETRES!$A$16:$B$22,2,FALSE),0),
IF(AR39=2,IF(AND(AQ39&gt;='2-CALCUL ANNUALISATION FORFAIT'!$G$4,AQ39&lt;='2-CALCUL ANNUALISATION FORFAIT'!$H$4),VLOOKUP(AP39,PARAMETRES!$E$16:$F$22,2,FALSE),0),
IF(AR39=3,IF(AND(AQ39&gt;='2-CALCUL ANNUALISATION FORFAIT'!$G$4,AQ39&lt;='2-CALCUL ANNUALISATION FORFAIT'!$H$4),VLOOKUP(AP39,PARAMETRES!$I$16:$J$22,2,FALSE),0),
IF(AR39=4,IF(AND(AQ39&gt;='2-CALCUL ANNUALISATION FORFAIT'!$G$4,AQ39&lt;='2-CALCUL ANNUALISATION FORFAIT'!$H$4),VLOOKUP(AP39,PARAMETRES!$M$16:$N$22,2,FALSE),0),
IF(AR39=5,IF(AND(AQ39&gt;='2-CALCUL ANNUALISATION FORFAIT'!$G$4,AQ39&lt;='2-CALCUL ANNUALISATION FORFAIT'!$H$4),VLOOKUP(AP39,PARAMETRES!$Q$16:$R$22,2,FALSE),0),
IF(AR39=6,IF(AND(AQ39&gt;='2-CALCUL ANNUALISATION FORFAIT'!$G$4,AQ39&lt;='2-CALCUL ANNUALISATION FORFAIT'!$H$4),VLOOKUP(AP39,PARAMETRES!$U$16:$V$22,2,FALSE),0),
IF(AR39=7,IF(AND(AQ39&gt;='2-CALCUL ANNUALISATION FORFAIT'!$G$4,AQ39&lt;='2-CALCUL ANNUALISATION FORFAIT'!$H$4),VLOOKUP(AP39,PARAMETRES!$Y$16:$Z$22,2,FALSE),0),
IF(AR39=8,IF(AND(AQ39&gt;='2-CALCUL ANNUALISATION FORFAIT'!$G$4,AQ39&lt;='2-CALCUL ANNUALISATION FORFAIT'!$H$4),VLOOKUP(AP39,PARAMETRES!$AC$16:$AD$22,2,FALSE),0),
IF(AR39=9,IF(AND(AQ39&gt;='2-CALCUL ANNUALISATION FORFAIT'!$G$4,AQ39&lt;='2-CALCUL ANNUALISATION FORFAIT'!$H$4),VLOOKUP(AP39,PARAMETRES!$AG$16:$AH$22,2,FALSE),0),
IF(AR39=10,IF(AND(AQ39&gt;='2-CALCUL ANNUALISATION FORFAIT'!$G$4,AQ39&lt;='2-CALCUL ANNUALISATION FORFAIT'!$H$4),VLOOKUP(AP39,PARAMETRES!$AK$16:$AL$22,2,FALSE),0))))))))))))</f>
        <v>J2</v>
      </c>
      <c r="AT39" s="195">
        <f>IF(AND(AQ39&gt;='2-CALCUL ANNUALISATION FORFAIT'!$G$4,AQ39&lt;='2-CALCUL ANNUALISATION FORFAIT'!$H$4),VLOOKUP(AS39,'2-CALCUL ANNUALISATION FORFAIT'!$E$24:$K$37,7,FALSE),"NP")</f>
        <v>0.20833333333333331</v>
      </c>
      <c r="AU39" s="182" t="str">
        <f t="shared" si="9"/>
        <v>dimanche</v>
      </c>
      <c r="AV39" s="180">
        <f t="shared" si="21"/>
        <v>45949</v>
      </c>
      <c r="AW39" s="232" cm="1">
        <f t="array" ref="AW39">IFERROR(IF(OR(AV39&lt;'2-CALCUL ANNUALISATION FORFAIT'!$G$4,AV39&gt;'2-CALCUL ANNUALISATION FORFAIT'!$H$4),"NP",IF(AV39=$AA$7,$Z$7,IF(AU39="lundi",IF(INDEX('2-CALCUL ANNUALISATION FORFAIT'!$K$43:$K$52,MOD(AW38,COUNTIF('2-CALCUL ANNUALISATION FORFAIT'!$K$43:$K$52,"&gt;0"))+1)&gt;0,MOD(AW38,COUNTIF('2-CALCUL ANNUALISATION FORFAIT'!$K$43:$K$52,"&gt;0"))+1,1),AW38))),$Z$7)</f>
        <v>2</v>
      </c>
      <c r="AX39" s="233" t="str">
        <f>IF(AW39="NP","NP",
IF(AW39=1,IF(AND(AV39&gt;='2-CALCUL ANNUALISATION FORFAIT'!$G$4,AV39&lt;='2-CALCUL ANNUALISATION FORFAIT'!$H$4),VLOOKUP(AU39,PARAMETRES!$A$16:$B$22,2,FALSE),0),
IF(AW39=2,IF(AND(AV39&gt;='2-CALCUL ANNUALISATION FORFAIT'!$G$4,AV39&lt;='2-CALCUL ANNUALISATION FORFAIT'!$H$4),VLOOKUP(AU39,PARAMETRES!$E$16:$F$22,2,FALSE),0),
IF(AW39=3,IF(AND(AV39&gt;='2-CALCUL ANNUALISATION FORFAIT'!$G$4,AV39&lt;='2-CALCUL ANNUALISATION FORFAIT'!$H$4),VLOOKUP(AU39,PARAMETRES!$I$16:$J$22,2,FALSE),0),
IF(AW39=4,IF(AND(AV39&gt;='2-CALCUL ANNUALISATION FORFAIT'!$G$4,AV39&lt;='2-CALCUL ANNUALISATION FORFAIT'!$H$4),VLOOKUP(AU39,PARAMETRES!$M$16:$N$22,2,FALSE),0),
IF(AW39=5,IF(AND(AV39&gt;='2-CALCUL ANNUALISATION FORFAIT'!$G$4,AV39&lt;='2-CALCUL ANNUALISATION FORFAIT'!$H$4),VLOOKUP(AU39,PARAMETRES!$Q$16:$R$22,2,FALSE),0),
IF(AW39=6,IF(AND(AV39&gt;='2-CALCUL ANNUALISATION FORFAIT'!$G$4,AV39&lt;='2-CALCUL ANNUALISATION FORFAIT'!$H$4),VLOOKUP(AU39,PARAMETRES!$U$16:$V$22,2,FALSE),0),
IF(AW39=7,IF(AND(AV39&gt;='2-CALCUL ANNUALISATION FORFAIT'!$G$4,AV39&lt;='2-CALCUL ANNUALISATION FORFAIT'!$H$4),VLOOKUP(AU39,PARAMETRES!$Y$16:$Z$22,2,FALSE),0),
IF(AW39=8,IF(AND(AV39&gt;='2-CALCUL ANNUALISATION FORFAIT'!$G$4,AV39&lt;='2-CALCUL ANNUALISATION FORFAIT'!$H$4),VLOOKUP(AU39,PARAMETRES!$AC$16:$AD$22,2,FALSE),0),
IF(AW39=9,IF(AND(AV39&gt;='2-CALCUL ANNUALISATION FORFAIT'!$G$4,AV39&lt;='2-CALCUL ANNUALISATION FORFAIT'!$H$4),VLOOKUP(AU39,PARAMETRES!$AG$16:$AH$22,2,FALSE),0),
IF(AW39=10,IF(AND(AV39&gt;='2-CALCUL ANNUALISATION FORFAIT'!$G$4,AV39&lt;='2-CALCUL ANNUALISATION FORFAIT'!$H$4),VLOOKUP(AU39,PARAMETRES!$AK$16:$AL$22,2,FALSE),0))))))))))))</f>
        <v>RH</v>
      </c>
      <c r="AY39" s="195">
        <f>IF(AND(AV39&gt;='2-CALCUL ANNUALISATION FORFAIT'!$G$4,AV39&lt;='2-CALCUL ANNUALISATION FORFAIT'!$H$4),VLOOKUP(AX39,'2-CALCUL ANNUALISATION FORFAIT'!$E$24:$K$37,7,FALSE),"NP")</f>
        <v>0</v>
      </c>
      <c r="AZ39" s="182" t="str">
        <f t="shared" si="10"/>
        <v>mercredi</v>
      </c>
      <c r="BA39" s="47">
        <f t="shared" si="22"/>
        <v>45980</v>
      </c>
      <c r="BB39" s="232" cm="1">
        <f t="array" ref="BB39">IFERROR(IF(OR(BA39&lt;'2-CALCUL ANNUALISATION FORFAIT'!$G$4,BA39&gt;'2-CALCUL ANNUALISATION FORFAIT'!$H$4),"NP",IF(BA39=$AA$7,$Z$7,IF(AZ39="lundi",IF(INDEX('2-CALCUL ANNUALISATION FORFAIT'!$K$43:$K$52,MOD(BB38,COUNTIF('2-CALCUL ANNUALISATION FORFAIT'!$K$43:$K$52,"&gt;0"))+1)&gt;0,MOD(BB38,COUNTIF('2-CALCUL ANNUALISATION FORFAIT'!$K$43:$K$52,"&gt;0"))+1,1),BB38))),$Z$7)</f>
        <v>1</v>
      </c>
      <c r="BC39" s="233" t="str">
        <f>IF(BB39="NP","NP",
IF(BB39=1,IF(AND(BA39&gt;='2-CALCUL ANNUALISATION FORFAIT'!$G$4,BA39&lt;='2-CALCUL ANNUALISATION FORFAIT'!$H$4),VLOOKUP(AZ39,PARAMETRES!$A$16:$B$22,2,FALSE),0),
IF(BB39=2,IF(AND(BA39&gt;='2-CALCUL ANNUALISATION FORFAIT'!$G$4,BA39&lt;='2-CALCUL ANNUALISATION FORFAIT'!$H$4),VLOOKUP(AZ39,PARAMETRES!$E$16:$F$22,2,FALSE),0),
IF(BB39=3,IF(AND(BA39&gt;='2-CALCUL ANNUALISATION FORFAIT'!$G$4,BA39&lt;='2-CALCUL ANNUALISATION FORFAIT'!$H$4),VLOOKUP(AZ39,PARAMETRES!$I$16:$J$22,2,FALSE),0),
IF(BB39=4,IF(AND(BA39&gt;='2-CALCUL ANNUALISATION FORFAIT'!$G$4,BA39&lt;='2-CALCUL ANNUALISATION FORFAIT'!$H$4),VLOOKUP(AZ39,PARAMETRES!$M$16:$N$22,2,FALSE),0),
IF(BB39=5,IF(AND(BA39&gt;='2-CALCUL ANNUALISATION FORFAIT'!$G$4,BA39&lt;='2-CALCUL ANNUALISATION FORFAIT'!$H$4),VLOOKUP(AZ39,PARAMETRES!$Q$16:$R$22,2,FALSE),0),
IF(BB39=6,IF(AND(BA39&gt;='2-CALCUL ANNUALISATION FORFAIT'!$G$4,BA39&lt;='2-CALCUL ANNUALISATION FORFAIT'!$H$4),VLOOKUP(AZ39,PARAMETRES!$U$16:$V$22,2,FALSE),0),
IF(BB39=7,IF(AND(BA39&gt;='2-CALCUL ANNUALISATION FORFAIT'!$G$4,BA39&lt;='2-CALCUL ANNUALISATION FORFAIT'!$H$4),VLOOKUP(AZ39,PARAMETRES!$Y$16:$Z$22,2,FALSE),0),
IF(BB39=8,IF(AND(BA39&gt;='2-CALCUL ANNUALISATION FORFAIT'!$G$4,BA39&lt;='2-CALCUL ANNUALISATION FORFAIT'!$H$4),VLOOKUP(AZ39,PARAMETRES!$AC$16:$AD$22,2,FALSE),0),
IF(BB39=9,IF(AND(BA39&gt;='2-CALCUL ANNUALISATION FORFAIT'!$G$4,BA39&lt;='2-CALCUL ANNUALISATION FORFAIT'!$H$4),VLOOKUP(AZ39,PARAMETRES!$AG$16:$AH$22,2,FALSE),0),
IF(BB39=10,IF(AND(BA39&gt;='2-CALCUL ANNUALISATION FORFAIT'!$G$4,BA39&lt;='2-CALCUL ANNUALISATION FORFAIT'!$H$4),VLOOKUP(AZ39,PARAMETRES!$AK$16:$AL$22,2,FALSE),0))))))))))))</f>
        <v>J</v>
      </c>
      <c r="BD39" s="195">
        <f>IF(AND(BA39&gt;='2-CALCUL ANNUALISATION FORFAIT'!$G$4,BA39&lt;='2-CALCUL ANNUALISATION FORFAIT'!$H$4),VLOOKUP(BC39,'2-CALCUL ANNUALISATION FORFAIT'!$E$24:$K$37,7,FALSE),"NP")</f>
        <v>0.37500000000000006</v>
      </c>
      <c r="BE39" s="182" t="str">
        <f t="shared" si="11"/>
        <v>vendredi</v>
      </c>
      <c r="BF39" s="47">
        <f t="shared" si="23"/>
        <v>46010</v>
      </c>
      <c r="BG39" s="232" cm="1">
        <f t="array" ref="BG39">IFERROR(IF(OR(BF39&lt;'2-CALCUL ANNUALISATION FORFAIT'!$G$4,BF39&gt;'2-CALCUL ANNUALISATION FORFAIT'!$H$4),"NP",IF(BF39=$AA$7,$Z$7,IF(BE39="lundi",IF(INDEX('2-CALCUL ANNUALISATION FORFAIT'!$K$43:$K$52,MOD(BG38,COUNTIF('2-CALCUL ANNUALISATION FORFAIT'!$K$43:$K$52,"&gt;0"))+1)&gt;0,MOD(BG38,COUNTIF('2-CALCUL ANNUALISATION FORFAIT'!$K$43:$K$52,"&gt;0"))+1,1),BG38))),$Z$7)</f>
        <v>1</v>
      </c>
      <c r="BH39" s="233" t="str">
        <f>IF(BG39="NP","NP",
IF(BG39=1,IF(AND(BF39&gt;='2-CALCUL ANNUALISATION FORFAIT'!$G$4,BF39&lt;='2-CALCUL ANNUALISATION FORFAIT'!$H$4),VLOOKUP(BE39,PARAMETRES!$A$16:$B$22,2,FALSE),0),
IF(BG39=2,IF(AND(BF39&gt;='2-CALCUL ANNUALISATION FORFAIT'!$G$4,BF39&lt;='2-CALCUL ANNUALISATION FORFAIT'!$H$4),VLOOKUP(BE39,PARAMETRES!$E$16:$F$22,2,FALSE),0),
IF(BG39=3,IF(AND(BF39&gt;='2-CALCUL ANNUALISATION FORFAIT'!$G$4,BF39&lt;='2-CALCUL ANNUALISATION FORFAIT'!$H$4),VLOOKUP(BE39,PARAMETRES!$I$16:$J$22,2,FALSE),0),
IF(BG39=4,IF(AND(BF39&gt;='2-CALCUL ANNUALISATION FORFAIT'!$G$4,BF39&lt;='2-CALCUL ANNUALISATION FORFAIT'!$H$4),VLOOKUP(BE39,PARAMETRES!$M$16:$N$22,2,FALSE),0),
IF(BG39=5,IF(AND(BF39&gt;='2-CALCUL ANNUALISATION FORFAIT'!$G$4,BF39&lt;='2-CALCUL ANNUALISATION FORFAIT'!$H$4),VLOOKUP(BE39,PARAMETRES!$Q$16:$R$22,2,FALSE),0),
IF(BG39=6,IF(AND(BF39&gt;='2-CALCUL ANNUALISATION FORFAIT'!$G$4,BF39&lt;='2-CALCUL ANNUALISATION FORFAIT'!$H$4),VLOOKUP(BE39,PARAMETRES!$U$16:$V$22,2,FALSE),0),
IF(BG39=7,IF(AND(BF39&gt;='2-CALCUL ANNUALISATION FORFAIT'!$G$4,BF39&lt;='2-CALCUL ANNUALISATION FORFAIT'!$H$4),VLOOKUP(BE39,PARAMETRES!$Y$16:$Z$22,2,FALSE),0),
IF(BG39=8,IF(AND(BF39&gt;='2-CALCUL ANNUALISATION FORFAIT'!$G$4,BF39&lt;='2-CALCUL ANNUALISATION FORFAIT'!$H$4),VLOOKUP(BE39,PARAMETRES!$AC$16:$AD$22,2,FALSE),0),
IF(BG39=9,IF(AND(BF39&gt;='2-CALCUL ANNUALISATION FORFAIT'!$G$4,BF39&lt;='2-CALCUL ANNUALISATION FORFAIT'!$H$4),VLOOKUP(BE39,PARAMETRES!$AG$16:$AH$22,2,FALSE),0),
IF(BG39=10,IF(AND(BF39&gt;='2-CALCUL ANNUALISATION FORFAIT'!$G$4,BF39&lt;='2-CALCUL ANNUALISATION FORFAIT'!$H$4),VLOOKUP(BE39,PARAMETRES!$AK$16:$AL$22,2,FALSE),0))))))))))))</f>
        <v>J</v>
      </c>
      <c r="BI39" s="183">
        <f>IF(AND(BF39&gt;='2-CALCUL ANNUALISATION FORFAIT'!$G$4,BF39&lt;='2-CALCUL ANNUALISATION FORFAIT'!$H$4),VLOOKUP(BH39,'2-CALCUL ANNUALISATION FORFAIT'!$E$24:$K$37,7,FALSE),"NP")</f>
        <v>0.37500000000000006</v>
      </c>
    </row>
    <row r="40" spans="2:61" ht="22.15" customHeight="1" x14ac:dyDescent="0.25">
      <c r="B40" s="182" t="str">
        <f t="shared" si="0"/>
        <v>lundi</v>
      </c>
      <c r="C40" s="47">
        <f t="shared" si="12"/>
        <v>45677</v>
      </c>
      <c r="D40" s="232" cm="1">
        <f t="array" ref="D40">IFERROR(IF(OR(C40&lt;'2-CALCUL ANNUALISATION FORFAIT'!$G$4,C40&gt;'2-CALCUL ANNUALISATION FORFAIT'!$H$4),"NP",IF(C40=$AA$7,$Z$7,IF(B40="lundi",IF(INDEX('2-CALCUL ANNUALISATION FORFAIT'!$K$43:$K$52,MOD(D39,COUNTIF('2-CALCUL ANNUALISATION FORFAIT'!$K$43:$K$52,"&gt;0"))+1)&gt;0,MOD(D39,COUNTIF('2-CALCUL ANNUALISATION FORFAIT'!$K$43:$K$52,"&gt;0"))+1,1),D39))),$Z$7)</f>
        <v>2</v>
      </c>
      <c r="E40" s="233" t="str">
        <f>IF(D40="NP","NP",
IF(D40=1,IF(AND(C40&gt;='2-CALCUL ANNUALISATION FORFAIT'!$G$4,C40&lt;='2-CALCUL ANNUALISATION FORFAIT'!$H$4),VLOOKUP(B40,PARAMETRES!$A$16:$B$22,2,FALSE),0),
IF(D40=2,IF(AND(C40&gt;='2-CALCUL ANNUALISATION FORFAIT'!$G$4,C40&lt;='2-CALCUL ANNUALISATION FORFAIT'!$H$4),VLOOKUP(B40,PARAMETRES!$E$16:$F$22,2,FALSE),0),
IF(D40=3,IF(AND(C40&gt;='2-CALCUL ANNUALISATION FORFAIT'!$G$4,C40&lt;='2-CALCUL ANNUALISATION FORFAIT'!$H$4),VLOOKUP(B40,PARAMETRES!$I$16:$J$22,2,FALSE),0),
IF(D40=4,IF(AND(C40&gt;='2-CALCUL ANNUALISATION FORFAIT'!$G$4,C40&lt;='2-CALCUL ANNUALISATION FORFAIT'!$H$4),VLOOKUP(B40,PARAMETRES!$M$16:$N$22,2,FALSE),0),
IF(D40=5,IF(AND(C40&gt;='2-CALCUL ANNUALISATION FORFAIT'!$G$4,C40&lt;='2-CALCUL ANNUALISATION FORFAIT'!$H$4),VLOOKUP(B40,PARAMETRES!$Q$16:$R$22,2,FALSE),0),
IF(D40=6,IF(AND(C40&gt;='2-CALCUL ANNUALISATION FORFAIT'!$G$4,C40&lt;='2-CALCUL ANNUALISATION FORFAIT'!$H$4),VLOOKUP(B40,PARAMETRES!$U$16:$V$22,2,FALSE),0),
IF(D40=7,IF(AND(C40&gt;='2-CALCUL ANNUALISATION FORFAIT'!$G$4,C40&lt;='2-CALCUL ANNUALISATION FORFAIT'!$H$4),VLOOKUP(B40,PARAMETRES!$Y$16:$Z$22,2,FALSE),0),
IF(D40=8,IF(AND(C40&gt;='2-CALCUL ANNUALISATION FORFAIT'!$G$4,C40&lt;='2-CALCUL ANNUALISATION FORFAIT'!$H$4),VLOOKUP(B40,PARAMETRES!$AC$16:$AD$22,2,FALSE),0),
IF(D40=9,IF(AND(C40&gt;='2-CALCUL ANNUALISATION FORFAIT'!$G$4,C40&lt;='2-CALCUL ANNUALISATION FORFAIT'!$H$4),VLOOKUP(B40,PARAMETRES!$AG$16:$AH$22,2,FALSE),0),
IF(D40=10,IF(AND(C40&gt;='2-CALCUL ANNUALISATION FORFAIT'!$G$4,C40&lt;='2-CALCUL ANNUALISATION FORFAIT'!$H$4),VLOOKUP(B40,PARAMETRES!$AK$16:$AL$22,2,FALSE),0))))))))))))</f>
        <v>J2</v>
      </c>
      <c r="F40" s="183">
        <f>IF(AND(C40&gt;='2-CALCUL ANNUALISATION FORFAIT'!$G$4,C40&lt;='2-CALCUL ANNUALISATION FORFAIT'!$H$4),VLOOKUP(E40,'2-CALCUL ANNUALISATION FORFAIT'!$E$24:$K$37,7,FALSE),"NP")</f>
        <v>0.20833333333333331</v>
      </c>
      <c r="G40" s="188" t="str">
        <f t="shared" si="1"/>
        <v>jeudi</v>
      </c>
      <c r="H40" s="47">
        <f t="shared" si="13"/>
        <v>45708</v>
      </c>
      <c r="I40" s="232" cm="1">
        <f t="array" ref="I40">IFERROR(IF(OR(H40&lt;'2-CALCUL ANNUALISATION FORFAIT'!$G$4,H40&gt;'2-CALCUL ANNUALISATION FORFAIT'!$H$4),"NP",IF(H40=$AA$7,$Z$7,IF(G40="lundi",IF(INDEX('2-CALCUL ANNUALISATION FORFAIT'!$K$43:$K$52,MOD(I39,COUNTIF('2-CALCUL ANNUALISATION FORFAIT'!$K$43:$K$52,"&gt;0"))+1)&gt;0,MOD(I39,COUNTIF('2-CALCUL ANNUALISATION FORFAIT'!$K$43:$K$52,"&gt;0"))+1,1),I39))),$Z$7)</f>
        <v>2</v>
      </c>
      <c r="J40" s="233" t="str">
        <f>IF(I40="NP","NP",
IF(I40=1,IF(AND(H40&gt;='2-CALCUL ANNUALISATION FORFAIT'!$G$4,H40&lt;='2-CALCUL ANNUALISATION FORFAIT'!$H$4),VLOOKUP(G40,PARAMETRES!$A$16:$B$22,2,FALSE),0),
IF(I40=2,IF(AND(H40&gt;='2-CALCUL ANNUALISATION FORFAIT'!$G$4,H40&lt;='2-CALCUL ANNUALISATION FORFAIT'!$H$4),VLOOKUP(G40,PARAMETRES!$E$16:$F$22,2,FALSE),0),
IF(I40=3,IF(AND(H40&gt;='2-CALCUL ANNUALISATION FORFAIT'!$G$4,H40&lt;='2-CALCUL ANNUALISATION FORFAIT'!$H$4),VLOOKUP(G40,PARAMETRES!$I$16:$J$22,2,FALSE),0),
IF(I40=4,IF(AND(H40&gt;='2-CALCUL ANNUALISATION FORFAIT'!$G$4,H40&lt;='2-CALCUL ANNUALISATION FORFAIT'!$H$4),VLOOKUP(G40,PARAMETRES!$M$16:$N$22,2,FALSE),0),
IF(I40=5,IF(AND(H40&gt;='2-CALCUL ANNUALISATION FORFAIT'!$G$4,H40&lt;='2-CALCUL ANNUALISATION FORFAIT'!$H$4),VLOOKUP(G40,PARAMETRES!$Q$16:$R$22,2,FALSE),0),
IF(I40=6,IF(AND(H40&gt;='2-CALCUL ANNUALISATION FORFAIT'!$G$4,H40&lt;='2-CALCUL ANNUALISATION FORFAIT'!$H$4),VLOOKUP(G40,PARAMETRES!$U$16:$V$22,2,FALSE),0),
IF(I40=7,IF(AND(H40&gt;='2-CALCUL ANNUALISATION FORFAIT'!$G$4,H40&lt;='2-CALCUL ANNUALISATION FORFAIT'!$H$4),VLOOKUP(G40,PARAMETRES!$Y$16:$Z$22,2,FALSE),0),
IF(I40=8,IF(AND(H40&gt;='2-CALCUL ANNUALISATION FORFAIT'!$G$4,H40&lt;='2-CALCUL ANNUALISATION FORFAIT'!$H$4),VLOOKUP(G40,PARAMETRES!$AC$16:$AD$22,2,FALSE),0),
IF(I40=9,IF(AND(H40&gt;='2-CALCUL ANNUALISATION FORFAIT'!$G$4,H40&lt;='2-CALCUL ANNUALISATION FORFAIT'!$H$4),VLOOKUP(G40,PARAMETRES!$AG$16:$AH$22,2,FALSE),0),
IF(I40=10,IF(AND(H40&gt;='2-CALCUL ANNUALISATION FORFAIT'!$G$4,H40&lt;='2-CALCUL ANNUALISATION FORFAIT'!$H$4),VLOOKUP(G40,PARAMETRES!$AK$16:$AL$22,2,FALSE),0))))))))))))</f>
        <v>J2</v>
      </c>
      <c r="K40" s="183">
        <f>IF(AND(H40&gt;='2-CALCUL ANNUALISATION FORFAIT'!$G$4,H40&lt;='2-CALCUL ANNUALISATION FORFAIT'!$H$4),VLOOKUP(J40,'2-CALCUL ANNUALISATION FORFAIT'!$E$24:$K$37,7,FALSE),"NP")</f>
        <v>0.20833333333333331</v>
      </c>
      <c r="L40" s="188" t="str">
        <f t="shared" si="2"/>
        <v>jeudi</v>
      </c>
      <c r="M40" s="47">
        <f t="shared" si="14"/>
        <v>45736</v>
      </c>
      <c r="N40" s="232" cm="1">
        <f t="array" ref="N40">IFERROR(IF(OR(M40&lt;'2-CALCUL ANNUALISATION FORFAIT'!$G$4,M40&gt;'2-CALCUL ANNUALISATION FORFAIT'!$H$4),"NP",IF(M40=$AA$7,$Z$7,IF(L40="lundi",IF(INDEX('2-CALCUL ANNUALISATION FORFAIT'!$K$43:$K$52,MOD(N39,COUNTIF('2-CALCUL ANNUALISATION FORFAIT'!$K$43:$K$52,"&gt;0"))+1)&gt;0,MOD(N39,COUNTIF('2-CALCUL ANNUALISATION FORFAIT'!$K$43:$K$52,"&gt;0"))+1,1),N39))),$Z$7)</f>
        <v>2</v>
      </c>
      <c r="O40" s="233" t="str">
        <f>IF(N40="NP","NP",
IF(N40=1,IF(AND(M40&gt;='2-CALCUL ANNUALISATION FORFAIT'!$G$4,M40&lt;='2-CALCUL ANNUALISATION FORFAIT'!$H$4),VLOOKUP(L40,PARAMETRES!$A$16:$B$22,2,FALSE),0),
IF(N40=2,IF(AND(M40&gt;='2-CALCUL ANNUALISATION FORFAIT'!$G$4,M40&lt;='2-CALCUL ANNUALISATION FORFAIT'!$H$4),VLOOKUP(L40,PARAMETRES!$E$16:$F$22,2,FALSE),0),
IF(N40=3,IF(AND(M40&gt;='2-CALCUL ANNUALISATION FORFAIT'!$G$4,M40&lt;='2-CALCUL ANNUALISATION FORFAIT'!$H$4),VLOOKUP(L40,PARAMETRES!$I$16:$J$22,2,FALSE),0),
IF(N40=4,IF(AND(M40&gt;='2-CALCUL ANNUALISATION FORFAIT'!$G$4,M40&lt;='2-CALCUL ANNUALISATION FORFAIT'!$H$4),VLOOKUP(L40,PARAMETRES!$M$16:$N$22,2,FALSE),0),
IF(N40=5,IF(AND(M40&gt;='2-CALCUL ANNUALISATION FORFAIT'!$G$4,M40&lt;='2-CALCUL ANNUALISATION FORFAIT'!$H$4),VLOOKUP(L40,PARAMETRES!$Q$16:$R$22,2,FALSE),0),
IF(N40=6,IF(AND(M40&gt;='2-CALCUL ANNUALISATION FORFAIT'!$G$4,M40&lt;='2-CALCUL ANNUALISATION FORFAIT'!$H$4),VLOOKUP(L40,PARAMETRES!$U$16:$V$22,2,FALSE),0),
IF(N40=7,IF(AND(M40&gt;='2-CALCUL ANNUALISATION FORFAIT'!$G$4,M40&lt;='2-CALCUL ANNUALISATION FORFAIT'!$H$4),VLOOKUP(L40,PARAMETRES!$Y$16:$Z$22,2,FALSE),0),
IF(N40=8,IF(AND(M40&gt;='2-CALCUL ANNUALISATION FORFAIT'!$G$4,M40&lt;='2-CALCUL ANNUALISATION FORFAIT'!$H$4),VLOOKUP(L40,PARAMETRES!$AC$16:$AD$22,2,FALSE),0),
IF(N40=9,IF(AND(M40&gt;='2-CALCUL ANNUALISATION FORFAIT'!$G$4,M40&lt;='2-CALCUL ANNUALISATION FORFAIT'!$H$4),VLOOKUP(L40,PARAMETRES!$AG$16:$AH$22,2,FALSE),0),
IF(N40=10,IF(AND(M40&gt;='2-CALCUL ANNUALISATION FORFAIT'!$G$4,M40&lt;='2-CALCUL ANNUALISATION FORFAIT'!$H$4),VLOOKUP(L40,PARAMETRES!$AK$16:$AL$22,2,FALSE),0))))))))))))</f>
        <v>J2</v>
      </c>
      <c r="P40" s="195">
        <f>IF(AND(M40&gt;='2-CALCUL ANNUALISATION FORFAIT'!$G$4,M40&lt;='2-CALCUL ANNUALISATION FORFAIT'!$H$4),VLOOKUP(O40,'2-CALCUL ANNUALISATION FORFAIT'!$E$24:$K$37,7,FALSE),"NP")</f>
        <v>0.20833333333333331</v>
      </c>
      <c r="Q40" s="182" t="str">
        <f t="shared" si="3"/>
        <v>dimanche</v>
      </c>
      <c r="R40" s="47">
        <f t="shared" si="15"/>
        <v>45767</v>
      </c>
      <c r="S40" s="232" cm="1">
        <f t="array" ref="S40">IFERROR(IF(OR(R40&lt;'2-CALCUL ANNUALISATION FORFAIT'!$G$4,R40&gt;'2-CALCUL ANNUALISATION FORFAIT'!$H$4),"NP",IF(R40=$AA$7,$Z$7,IF(Q40="lundi",IF(INDEX('2-CALCUL ANNUALISATION FORFAIT'!$K$43:$K$52,MOD(S39,COUNTIF('2-CALCUL ANNUALISATION FORFAIT'!$K$43:$K$52,"&gt;0"))+1)&gt;0,MOD(S39,COUNTIF('2-CALCUL ANNUALISATION FORFAIT'!$K$43:$K$52,"&gt;0"))+1,1),S39))),$Z$7)</f>
        <v>2</v>
      </c>
      <c r="T40" s="233" t="str">
        <f>IF(S40="NP","NP",
IF(S40=1,IF(AND(R40&gt;='2-CALCUL ANNUALISATION FORFAIT'!$G$4,R40&lt;='2-CALCUL ANNUALISATION FORFAIT'!$H$4),VLOOKUP(Q40,PARAMETRES!$A$16:$B$22,2,FALSE),0),
IF(S40=2,IF(AND(R40&gt;='2-CALCUL ANNUALISATION FORFAIT'!$G$4,R40&lt;='2-CALCUL ANNUALISATION FORFAIT'!$H$4),VLOOKUP(Q40,PARAMETRES!$E$16:$F$22,2,FALSE),0),
IF(S40=3,IF(AND(R40&gt;='2-CALCUL ANNUALISATION FORFAIT'!$G$4,R40&lt;='2-CALCUL ANNUALISATION FORFAIT'!$H$4),VLOOKUP(Q40,PARAMETRES!$I$16:$J$22,2,FALSE),0),
IF(S40=4,IF(AND(R40&gt;='2-CALCUL ANNUALISATION FORFAIT'!$G$4,R40&lt;='2-CALCUL ANNUALISATION FORFAIT'!$H$4),VLOOKUP(Q40,PARAMETRES!$M$16:$N$22,2,FALSE),0),
IF(S40=5,IF(AND(R40&gt;='2-CALCUL ANNUALISATION FORFAIT'!$G$4,R40&lt;='2-CALCUL ANNUALISATION FORFAIT'!$H$4),VLOOKUP(Q40,PARAMETRES!$Q$16:$R$22,2,FALSE),0),
IF(S40=6,IF(AND(R40&gt;='2-CALCUL ANNUALISATION FORFAIT'!$G$4,R40&lt;='2-CALCUL ANNUALISATION FORFAIT'!$H$4),VLOOKUP(Q40,PARAMETRES!$U$16:$V$22,2,FALSE),0),
IF(S40=7,IF(AND(R40&gt;='2-CALCUL ANNUALISATION FORFAIT'!$G$4,R40&lt;='2-CALCUL ANNUALISATION FORFAIT'!$H$4),VLOOKUP(Q40,PARAMETRES!$Y$16:$Z$22,2,FALSE),0),
IF(S40=8,IF(AND(R40&gt;='2-CALCUL ANNUALISATION FORFAIT'!$G$4,R40&lt;='2-CALCUL ANNUALISATION FORFAIT'!$H$4),VLOOKUP(Q40,PARAMETRES!$AC$16:$AD$22,2,FALSE),0),
IF(S40=9,IF(AND(R40&gt;='2-CALCUL ANNUALISATION FORFAIT'!$G$4,R40&lt;='2-CALCUL ANNUALISATION FORFAIT'!$H$4),VLOOKUP(Q40,PARAMETRES!$AG$16:$AH$22,2,FALSE),0),
IF(S40=10,IF(AND(R40&gt;='2-CALCUL ANNUALISATION FORFAIT'!$G$4,R40&lt;='2-CALCUL ANNUALISATION FORFAIT'!$H$4),VLOOKUP(Q40,PARAMETRES!$AK$16:$AL$22,2,FALSE),0))))))))))))</f>
        <v>RH</v>
      </c>
      <c r="U40" s="195">
        <f>IF(AND(R40&gt;='2-CALCUL ANNUALISATION FORFAIT'!$G$4,R40&lt;='2-CALCUL ANNUALISATION FORFAIT'!$H$4),VLOOKUP(T40,'2-CALCUL ANNUALISATION FORFAIT'!$E$24:$K$37,7,FALSE),"NP")</f>
        <v>0</v>
      </c>
      <c r="V40" s="199" t="str">
        <f t="shared" si="4"/>
        <v>mardi</v>
      </c>
      <c r="W40" s="181">
        <f t="shared" si="16"/>
        <v>45797</v>
      </c>
      <c r="X40" s="232" cm="1">
        <f t="array" ref="X40">IFERROR(IF(OR(W40&lt;'2-CALCUL ANNUALISATION FORFAIT'!$G$4,W40&gt;'2-CALCUL ANNUALISATION FORFAIT'!$H$4),"NP",IF(W40=$AA$7,$Z$7,IF(V40="lundi",IF(INDEX('2-CALCUL ANNUALISATION FORFAIT'!$K$43:$K$52,MOD(X39,COUNTIF('2-CALCUL ANNUALISATION FORFAIT'!$K$43:$K$52,"&gt;0"))+1)&gt;0,MOD(X39,COUNTIF('2-CALCUL ANNUALISATION FORFAIT'!$K$43:$K$52,"&gt;0"))+1,1),X39))),$Z$7)</f>
        <v>1</v>
      </c>
      <c r="Y40" s="233" t="str">
        <f>IF(X40="NP","NP",
IF(X40=1,IF(AND(W40&gt;='2-CALCUL ANNUALISATION FORFAIT'!$G$4,W40&lt;='2-CALCUL ANNUALISATION FORFAIT'!$H$4),VLOOKUP(V40,PARAMETRES!$A$16:$B$22,2,FALSE),0),
IF(X40=2,IF(AND(W40&gt;='2-CALCUL ANNUALISATION FORFAIT'!$G$4,W40&lt;='2-CALCUL ANNUALISATION FORFAIT'!$H$4),VLOOKUP(V40,PARAMETRES!$E$16:$F$22,2,FALSE),0),
IF(X40=3,IF(AND(W40&gt;='2-CALCUL ANNUALISATION FORFAIT'!$G$4,W40&lt;='2-CALCUL ANNUALISATION FORFAIT'!$H$4),VLOOKUP(V40,PARAMETRES!$I$16:$J$22,2,FALSE),0),
IF(X40=4,IF(AND(W40&gt;='2-CALCUL ANNUALISATION FORFAIT'!$G$4,W40&lt;='2-CALCUL ANNUALISATION FORFAIT'!$H$4),VLOOKUP(V40,PARAMETRES!$M$16:$N$22,2,FALSE),0),
IF(X40=5,IF(AND(W40&gt;='2-CALCUL ANNUALISATION FORFAIT'!$G$4,W40&lt;='2-CALCUL ANNUALISATION FORFAIT'!$H$4),VLOOKUP(V40,PARAMETRES!$Q$16:$R$22,2,FALSE),0),
IF(X40=6,IF(AND(W40&gt;='2-CALCUL ANNUALISATION FORFAIT'!$G$4,W40&lt;='2-CALCUL ANNUALISATION FORFAIT'!$H$4),VLOOKUP(V40,PARAMETRES!$U$16:$V$22,2,FALSE),0),
IF(X40=7,IF(AND(W40&gt;='2-CALCUL ANNUALISATION FORFAIT'!$G$4,W40&lt;='2-CALCUL ANNUALISATION FORFAIT'!$H$4),VLOOKUP(V40,PARAMETRES!$Y$16:$Z$22,2,FALSE),0),
IF(X40=8,IF(AND(W40&gt;='2-CALCUL ANNUALISATION FORFAIT'!$G$4,W40&lt;='2-CALCUL ANNUALISATION FORFAIT'!$H$4),VLOOKUP(V40,PARAMETRES!$AC$16:$AD$22,2,FALSE),0),
IF(X40=9,IF(AND(W40&gt;='2-CALCUL ANNUALISATION FORFAIT'!$G$4,W40&lt;='2-CALCUL ANNUALISATION FORFAIT'!$H$4),VLOOKUP(V40,PARAMETRES!$AG$16:$AH$22,2,FALSE),0),
IF(X40=10,IF(AND(W40&gt;='2-CALCUL ANNUALISATION FORFAIT'!$G$4,W40&lt;='2-CALCUL ANNUALISATION FORFAIT'!$H$4),VLOOKUP(V40,PARAMETRES!$AK$16:$AL$22,2,FALSE),0))))))))))))</f>
        <v>J</v>
      </c>
      <c r="Z40" s="195">
        <f>IF(AND(W40&gt;='2-CALCUL ANNUALISATION FORFAIT'!$G$4,W40&lt;='2-CALCUL ANNUALISATION FORFAIT'!$H$4),VLOOKUP(Y40,'2-CALCUL ANNUALISATION FORFAIT'!$E$24:$K$37,7,FALSE),"NP")</f>
        <v>0.37500000000000006</v>
      </c>
      <c r="AA40" s="199" t="str">
        <f t="shared" si="5"/>
        <v>vendredi</v>
      </c>
      <c r="AB40" s="47">
        <f t="shared" si="17"/>
        <v>45828</v>
      </c>
      <c r="AC40" s="232" cm="1">
        <f t="array" ref="AC40">IFERROR(IF(OR(AB40&lt;'2-CALCUL ANNUALISATION FORFAIT'!$G$4,AB40&gt;'2-CALCUL ANNUALISATION FORFAIT'!$H$4),"NP",IF(AB40=$AA$7,$Z$7,IF(AA40="lundi",IF(INDEX('2-CALCUL ANNUALISATION FORFAIT'!$K$43:$K$52,MOD(AC39,COUNTIF('2-CALCUL ANNUALISATION FORFAIT'!$K$43:$K$52,"&gt;0"))+1)&gt;0,MOD(AC39,COUNTIF('2-CALCUL ANNUALISATION FORFAIT'!$K$43:$K$52,"&gt;0"))+1,1),AC39))),$Z$7)</f>
        <v>1</v>
      </c>
      <c r="AD40" s="233" t="str">
        <f>IF(AC40="NP","NP",
IF(AC40=1,IF(AND(AB40&gt;='2-CALCUL ANNUALISATION FORFAIT'!$G$4,AB40&lt;='2-CALCUL ANNUALISATION FORFAIT'!$H$4),VLOOKUP(AA40,PARAMETRES!$A$16:$B$22,2,FALSE),0),
IF(AC40=2,IF(AND(AB40&gt;='2-CALCUL ANNUALISATION FORFAIT'!$G$4,AB40&lt;='2-CALCUL ANNUALISATION FORFAIT'!$H$4),VLOOKUP(AA40,PARAMETRES!$E$16:$F$22,2,FALSE),0),
IF(AC40=3,IF(AND(AB40&gt;='2-CALCUL ANNUALISATION FORFAIT'!$G$4,AB40&lt;='2-CALCUL ANNUALISATION FORFAIT'!$H$4),VLOOKUP(AA40,PARAMETRES!$I$16:$J$22,2,FALSE),0),
IF(AC40=4,IF(AND(AB40&gt;='2-CALCUL ANNUALISATION FORFAIT'!$G$4,AB40&lt;='2-CALCUL ANNUALISATION FORFAIT'!$H$4),VLOOKUP(AA40,PARAMETRES!$M$16:$N$22,2,FALSE),0),
IF(AC40=5,IF(AND(AB40&gt;='2-CALCUL ANNUALISATION FORFAIT'!$G$4,AB40&lt;='2-CALCUL ANNUALISATION FORFAIT'!$H$4),VLOOKUP(AA40,PARAMETRES!$Q$16:$R$22,2,FALSE),0),
IF(AC40=6,IF(AND(AB40&gt;='2-CALCUL ANNUALISATION FORFAIT'!$G$4,AB40&lt;='2-CALCUL ANNUALISATION FORFAIT'!$H$4),VLOOKUP(AA40,PARAMETRES!$U$16:$V$22,2,FALSE),0),
IF(AC40=7,IF(AND(AB40&gt;='2-CALCUL ANNUALISATION FORFAIT'!$G$4,AB40&lt;='2-CALCUL ANNUALISATION FORFAIT'!$H$4),VLOOKUP(AA40,PARAMETRES!$Y$16:$Z$22,2,FALSE),0),
IF(AC40=8,IF(AND(AB40&gt;='2-CALCUL ANNUALISATION FORFAIT'!$G$4,AB40&lt;='2-CALCUL ANNUALISATION FORFAIT'!$H$4),VLOOKUP(AA40,PARAMETRES!$AC$16:$AD$22,2,FALSE),0),
IF(AC40=9,IF(AND(AB40&gt;='2-CALCUL ANNUALISATION FORFAIT'!$G$4,AB40&lt;='2-CALCUL ANNUALISATION FORFAIT'!$H$4),VLOOKUP(AA40,PARAMETRES!$AG$16:$AH$22,2,FALSE),0),
IF(AC40=10,IF(AND(AB40&gt;='2-CALCUL ANNUALISATION FORFAIT'!$G$4,AB40&lt;='2-CALCUL ANNUALISATION FORFAIT'!$H$4),VLOOKUP(AA40,PARAMETRES!$AK$16:$AL$22,2,FALSE),0))))))))))))</f>
        <v>J</v>
      </c>
      <c r="AE40" s="195">
        <f>IF(AND(AB40&gt;='2-CALCUL ANNUALISATION FORFAIT'!$G$4,AB40&lt;='2-CALCUL ANNUALISATION FORFAIT'!$H$4),VLOOKUP(AD40,'2-CALCUL ANNUALISATION FORFAIT'!$E$24:$K$37,7,FALSE),"NP")</f>
        <v>0.37500000000000006</v>
      </c>
      <c r="AF40" s="201" t="str">
        <f t="shared" si="6"/>
        <v>dimanche</v>
      </c>
      <c r="AG40" s="47">
        <f t="shared" si="18"/>
        <v>45858</v>
      </c>
      <c r="AH40" s="232" cm="1">
        <f t="array" ref="AH40">IFERROR(IF(OR(AG40&lt;'2-CALCUL ANNUALISATION FORFAIT'!$G$4,AG40&gt;'2-CALCUL ANNUALISATION FORFAIT'!$H$4),"NP",IF(AG40=$AA$7,$Z$7,IF(AF40="lundi",IF(INDEX('2-CALCUL ANNUALISATION FORFAIT'!$K$43:$K$52,MOD(AH39,COUNTIF('2-CALCUL ANNUALISATION FORFAIT'!$K$43:$K$52,"&gt;0"))+1)&gt;0,MOD(AH39,COUNTIF('2-CALCUL ANNUALISATION FORFAIT'!$K$43:$K$52,"&gt;0"))+1,1),AH39))),$Z$7)</f>
        <v>1</v>
      </c>
      <c r="AI40" s="233" t="str">
        <f>IF(AH40="NP","NP",
IF(AH40=1,IF(AND(AG40&gt;='2-CALCUL ANNUALISATION FORFAIT'!$G$4,AG40&lt;='2-CALCUL ANNUALISATION FORFAIT'!$H$4),VLOOKUP(AF40,PARAMETRES!$A$16:$B$22,2,FALSE),0),
IF(AH40=2,IF(AND(AG40&gt;='2-CALCUL ANNUALISATION FORFAIT'!$G$4,AG40&lt;='2-CALCUL ANNUALISATION FORFAIT'!$H$4),VLOOKUP(AF40,PARAMETRES!$E$16:$F$22,2,FALSE),0),
IF(AH40=3,IF(AND(AG40&gt;='2-CALCUL ANNUALISATION FORFAIT'!$G$4,AG40&lt;='2-CALCUL ANNUALISATION FORFAIT'!$H$4),VLOOKUP(AF40,PARAMETRES!$I$16:$J$22,2,FALSE),0),
IF(AH40=4,IF(AND(AG40&gt;='2-CALCUL ANNUALISATION FORFAIT'!$G$4,AG40&lt;='2-CALCUL ANNUALISATION FORFAIT'!$H$4),VLOOKUP(AF40,PARAMETRES!$M$16:$N$22,2,FALSE),0),
IF(AH40=5,IF(AND(AG40&gt;='2-CALCUL ANNUALISATION FORFAIT'!$G$4,AG40&lt;='2-CALCUL ANNUALISATION FORFAIT'!$H$4),VLOOKUP(AF40,PARAMETRES!$Q$16:$R$22,2,FALSE),0),
IF(AH40=6,IF(AND(AG40&gt;='2-CALCUL ANNUALISATION FORFAIT'!$G$4,AG40&lt;='2-CALCUL ANNUALISATION FORFAIT'!$H$4),VLOOKUP(AF40,PARAMETRES!$U$16:$V$22,2,FALSE),0),
IF(AH40=7,IF(AND(AG40&gt;='2-CALCUL ANNUALISATION FORFAIT'!$G$4,AG40&lt;='2-CALCUL ANNUALISATION FORFAIT'!$H$4),VLOOKUP(AF40,PARAMETRES!$Y$16:$Z$22,2,FALSE),0),
IF(AH40=8,IF(AND(AG40&gt;='2-CALCUL ANNUALISATION FORFAIT'!$G$4,AG40&lt;='2-CALCUL ANNUALISATION FORFAIT'!$H$4),VLOOKUP(AF40,PARAMETRES!$AC$16:$AD$22,2,FALSE),0),
IF(AH40=9,IF(AND(AG40&gt;='2-CALCUL ANNUALISATION FORFAIT'!$G$4,AG40&lt;='2-CALCUL ANNUALISATION FORFAIT'!$H$4),VLOOKUP(AF40,PARAMETRES!$AG$16:$AH$22,2,FALSE),0),
IF(AH40=10,IF(AND(AG40&gt;='2-CALCUL ANNUALISATION FORFAIT'!$G$4,AG40&lt;='2-CALCUL ANNUALISATION FORFAIT'!$H$4),VLOOKUP(AF40,PARAMETRES!$AK$16:$AL$22,2,FALSE),0))))))))))))</f>
        <v>RH</v>
      </c>
      <c r="AJ40" s="195">
        <f>IF(AND(AG40&gt;='2-CALCUL ANNUALISATION FORFAIT'!$G$4,AG40&lt;='2-CALCUL ANNUALISATION FORFAIT'!$H$4),VLOOKUP(AI40,'2-CALCUL ANNUALISATION FORFAIT'!$E$24:$K$37,7,FALSE),"NP")</f>
        <v>0</v>
      </c>
      <c r="AK40" s="182" t="str">
        <f t="shared" si="7"/>
        <v>mercredi</v>
      </c>
      <c r="AL40" s="47">
        <f t="shared" si="19"/>
        <v>45889</v>
      </c>
      <c r="AM40" s="232" cm="1">
        <f t="array" ref="AM40">IFERROR(IF(OR(AL40&lt;'2-CALCUL ANNUALISATION FORFAIT'!$G$4,AL40&gt;'2-CALCUL ANNUALISATION FORFAIT'!$H$4),"NP",IF(AL40=$AA$7,$Z$7,IF(AK40="lundi",IF(INDEX('2-CALCUL ANNUALISATION FORFAIT'!$K$43:$K$52,MOD(AM39,COUNTIF('2-CALCUL ANNUALISATION FORFAIT'!$K$43:$K$52,"&gt;0"))+1)&gt;0,MOD(AM39,COUNTIF('2-CALCUL ANNUALISATION FORFAIT'!$K$43:$K$52,"&gt;0"))+1,1),AM39))),$Z$7)</f>
        <v>2</v>
      </c>
      <c r="AN40" s="233" t="str">
        <f>IF(AM40="NP","NP",
IF(AM40=1,IF(AND(AL40&gt;='2-CALCUL ANNUALISATION FORFAIT'!$G$4,AL40&lt;='2-CALCUL ANNUALISATION FORFAIT'!$H$4),VLOOKUP(AK40,PARAMETRES!$A$16:$B$22,2,FALSE),0),
IF(AM40=2,IF(AND(AL40&gt;='2-CALCUL ANNUALISATION FORFAIT'!$G$4,AL40&lt;='2-CALCUL ANNUALISATION FORFAIT'!$H$4),VLOOKUP(AK40,PARAMETRES!$E$16:$F$22,2,FALSE),0),
IF(AM40=3,IF(AND(AL40&gt;='2-CALCUL ANNUALISATION FORFAIT'!$G$4,AL40&lt;='2-CALCUL ANNUALISATION FORFAIT'!$H$4),VLOOKUP(AK40,PARAMETRES!$I$16:$J$22,2,FALSE),0),
IF(AM40=4,IF(AND(AL40&gt;='2-CALCUL ANNUALISATION FORFAIT'!$G$4,AL40&lt;='2-CALCUL ANNUALISATION FORFAIT'!$H$4),VLOOKUP(AK40,PARAMETRES!$M$16:$N$22,2,FALSE),0),
IF(AM40=5,IF(AND(AL40&gt;='2-CALCUL ANNUALISATION FORFAIT'!$G$4,AL40&lt;='2-CALCUL ANNUALISATION FORFAIT'!$H$4),VLOOKUP(AK40,PARAMETRES!$Q$16:$R$22,2,FALSE),0),
IF(AM40=6,IF(AND(AL40&gt;='2-CALCUL ANNUALISATION FORFAIT'!$G$4,AL40&lt;='2-CALCUL ANNUALISATION FORFAIT'!$H$4),VLOOKUP(AK40,PARAMETRES!$U$16:$V$22,2,FALSE),0),
IF(AM40=7,IF(AND(AL40&gt;='2-CALCUL ANNUALISATION FORFAIT'!$G$4,AL40&lt;='2-CALCUL ANNUALISATION FORFAIT'!$H$4),VLOOKUP(AK40,PARAMETRES!$Y$16:$Z$22,2,FALSE),0),
IF(AM40=8,IF(AND(AL40&gt;='2-CALCUL ANNUALISATION FORFAIT'!$G$4,AL40&lt;='2-CALCUL ANNUALISATION FORFAIT'!$H$4),VLOOKUP(AK40,PARAMETRES!$AC$16:$AD$22,2,FALSE),0),
IF(AM40=9,IF(AND(AL40&gt;='2-CALCUL ANNUALISATION FORFAIT'!$G$4,AL40&lt;='2-CALCUL ANNUALISATION FORFAIT'!$H$4),VLOOKUP(AK40,PARAMETRES!$AG$16:$AH$22,2,FALSE),0),
IF(AM40=10,IF(AND(AL40&gt;='2-CALCUL ANNUALISATION FORFAIT'!$G$4,AL40&lt;='2-CALCUL ANNUALISATION FORFAIT'!$H$4),VLOOKUP(AK40,PARAMETRES!$AK$16:$AL$22,2,FALSE),0))))))))))))</f>
        <v>J2</v>
      </c>
      <c r="AO40" s="195">
        <f>IF(AND(AL40&gt;='2-CALCUL ANNUALISATION FORFAIT'!$G$4,AL40&lt;='2-CALCUL ANNUALISATION FORFAIT'!$H$4),VLOOKUP(AN40,'2-CALCUL ANNUALISATION FORFAIT'!$E$24:$K$37,7,FALSE),"NP")</f>
        <v>0.20833333333333331</v>
      </c>
      <c r="AP40" s="182" t="str">
        <f t="shared" si="8"/>
        <v>samedi</v>
      </c>
      <c r="AQ40" s="47">
        <f t="shared" si="20"/>
        <v>45920</v>
      </c>
      <c r="AR40" s="232" cm="1">
        <f t="array" ref="AR40">IFERROR(IF(OR(AQ40&lt;'2-CALCUL ANNUALISATION FORFAIT'!$G$4,AQ40&gt;'2-CALCUL ANNUALISATION FORFAIT'!$H$4),"NP",IF(AQ40=$AA$7,$Z$7,IF(AP40="lundi",IF(INDEX('2-CALCUL ANNUALISATION FORFAIT'!$K$43:$K$52,MOD(AR39,COUNTIF('2-CALCUL ANNUALISATION FORFAIT'!$K$43:$K$52,"&gt;0"))+1)&gt;0,MOD(AR39,COUNTIF('2-CALCUL ANNUALISATION FORFAIT'!$K$43:$K$52,"&gt;0"))+1,1),AR39))),$Z$7)</f>
        <v>2</v>
      </c>
      <c r="AS40" s="233" t="str">
        <f>IF(AR40="NP","NP",
IF(AR40=1,IF(AND(AQ40&gt;='2-CALCUL ANNUALISATION FORFAIT'!$G$4,AQ40&lt;='2-CALCUL ANNUALISATION FORFAIT'!$H$4),VLOOKUP(AP40,PARAMETRES!$A$16:$B$22,2,FALSE),0),
IF(AR40=2,IF(AND(AQ40&gt;='2-CALCUL ANNUALISATION FORFAIT'!$G$4,AQ40&lt;='2-CALCUL ANNUALISATION FORFAIT'!$H$4),VLOOKUP(AP40,PARAMETRES!$E$16:$F$22,2,FALSE),0),
IF(AR40=3,IF(AND(AQ40&gt;='2-CALCUL ANNUALISATION FORFAIT'!$G$4,AQ40&lt;='2-CALCUL ANNUALISATION FORFAIT'!$H$4),VLOOKUP(AP40,PARAMETRES!$I$16:$J$22,2,FALSE),0),
IF(AR40=4,IF(AND(AQ40&gt;='2-CALCUL ANNUALISATION FORFAIT'!$G$4,AQ40&lt;='2-CALCUL ANNUALISATION FORFAIT'!$H$4),VLOOKUP(AP40,PARAMETRES!$M$16:$N$22,2,FALSE),0),
IF(AR40=5,IF(AND(AQ40&gt;='2-CALCUL ANNUALISATION FORFAIT'!$G$4,AQ40&lt;='2-CALCUL ANNUALISATION FORFAIT'!$H$4),VLOOKUP(AP40,PARAMETRES!$Q$16:$R$22,2,FALSE),0),
IF(AR40=6,IF(AND(AQ40&gt;='2-CALCUL ANNUALISATION FORFAIT'!$G$4,AQ40&lt;='2-CALCUL ANNUALISATION FORFAIT'!$H$4),VLOOKUP(AP40,PARAMETRES!$U$16:$V$22,2,FALSE),0),
IF(AR40=7,IF(AND(AQ40&gt;='2-CALCUL ANNUALISATION FORFAIT'!$G$4,AQ40&lt;='2-CALCUL ANNUALISATION FORFAIT'!$H$4),VLOOKUP(AP40,PARAMETRES!$Y$16:$Z$22,2,FALSE),0),
IF(AR40=8,IF(AND(AQ40&gt;='2-CALCUL ANNUALISATION FORFAIT'!$G$4,AQ40&lt;='2-CALCUL ANNUALISATION FORFAIT'!$H$4),VLOOKUP(AP40,PARAMETRES!$AC$16:$AD$22,2,FALSE),0),
IF(AR40=9,IF(AND(AQ40&gt;='2-CALCUL ANNUALISATION FORFAIT'!$G$4,AQ40&lt;='2-CALCUL ANNUALISATION FORFAIT'!$H$4),VLOOKUP(AP40,PARAMETRES!$AG$16:$AH$22,2,FALSE),0),
IF(AR40=10,IF(AND(AQ40&gt;='2-CALCUL ANNUALISATION FORFAIT'!$G$4,AQ40&lt;='2-CALCUL ANNUALISATION FORFAIT'!$H$4),VLOOKUP(AP40,PARAMETRES!$AK$16:$AL$22,2,FALSE),0))))))))))))</f>
        <v>RH</v>
      </c>
      <c r="AT40" s="195">
        <f>IF(AND(AQ40&gt;='2-CALCUL ANNUALISATION FORFAIT'!$G$4,AQ40&lt;='2-CALCUL ANNUALISATION FORFAIT'!$H$4),VLOOKUP(AS40,'2-CALCUL ANNUALISATION FORFAIT'!$E$24:$K$37,7,FALSE),"NP")</f>
        <v>0</v>
      </c>
      <c r="AU40" s="182" t="str">
        <f t="shared" si="9"/>
        <v>lundi</v>
      </c>
      <c r="AV40" s="180">
        <f t="shared" si="21"/>
        <v>45950</v>
      </c>
      <c r="AW40" s="232" cm="1">
        <f t="array" ref="AW40">IFERROR(IF(OR(AV40&lt;'2-CALCUL ANNUALISATION FORFAIT'!$G$4,AV40&gt;'2-CALCUL ANNUALISATION FORFAIT'!$H$4),"NP",IF(AV40=$AA$7,$Z$7,IF(AU40="lundi",IF(INDEX('2-CALCUL ANNUALISATION FORFAIT'!$K$43:$K$52,MOD(AW39,COUNTIF('2-CALCUL ANNUALISATION FORFAIT'!$K$43:$K$52,"&gt;0"))+1)&gt;0,MOD(AW39,COUNTIF('2-CALCUL ANNUALISATION FORFAIT'!$K$43:$K$52,"&gt;0"))+1,1),AW39))),$Z$7)</f>
        <v>1</v>
      </c>
      <c r="AX40" s="233" t="str">
        <f>IF(AW40="NP","NP",
IF(AW40=1,IF(AND(AV40&gt;='2-CALCUL ANNUALISATION FORFAIT'!$G$4,AV40&lt;='2-CALCUL ANNUALISATION FORFAIT'!$H$4),VLOOKUP(AU40,PARAMETRES!$A$16:$B$22,2,FALSE),0),
IF(AW40=2,IF(AND(AV40&gt;='2-CALCUL ANNUALISATION FORFAIT'!$G$4,AV40&lt;='2-CALCUL ANNUALISATION FORFAIT'!$H$4),VLOOKUP(AU40,PARAMETRES!$E$16:$F$22,2,FALSE),0),
IF(AW40=3,IF(AND(AV40&gt;='2-CALCUL ANNUALISATION FORFAIT'!$G$4,AV40&lt;='2-CALCUL ANNUALISATION FORFAIT'!$H$4),VLOOKUP(AU40,PARAMETRES!$I$16:$J$22,2,FALSE),0),
IF(AW40=4,IF(AND(AV40&gt;='2-CALCUL ANNUALISATION FORFAIT'!$G$4,AV40&lt;='2-CALCUL ANNUALISATION FORFAIT'!$H$4),VLOOKUP(AU40,PARAMETRES!$M$16:$N$22,2,FALSE),0),
IF(AW40=5,IF(AND(AV40&gt;='2-CALCUL ANNUALISATION FORFAIT'!$G$4,AV40&lt;='2-CALCUL ANNUALISATION FORFAIT'!$H$4),VLOOKUP(AU40,PARAMETRES!$Q$16:$R$22,2,FALSE),0),
IF(AW40=6,IF(AND(AV40&gt;='2-CALCUL ANNUALISATION FORFAIT'!$G$4,AV40&lt;='2-CALCUL ANNUALISATION FORFAIT'!$H$4),VLOOKUP(AU40,PARAMETRES!$U$16:$V$22,2,FALSE),0),
IF(AW40=7,IF(AND(AV40&gt;='2-CALCUL ANNUALISATION FORFAIT'!$G$4,AV40&lt;='2-CALCUL ANNUALISATION FORFAIT'!$H$4),VLOOKUP(AU40,PARAMETRES!$Y$16:$Z$22,2,FALSE),0),
IF(AW40=8,IF(AND(AV40&gt;='2-CALCUL ANNUALISATION FORFAIT'!$G$4,AV40&lt;='2-CALCUL ANNUALISATION FORFAIT'!$H$4),VLOOKUP(AU40,PARAMETRES!$AC$16:$AD$22,2,FALSE),0),
IF(AW40=9,IF(AND(AV40&gt;='2-CALCUL ANNUALISATION FORFAIT'!$G$4,AV40&lt;='2-CALCUL ANNUALISATION FORFAIT'!$H$4),VLOOKUP(AU40,PARAMETRES!$AG$16:$AH$22,2,FALSE),0),
IF(AW40=10,IF(AND(AV40&gt;='2-CALCUL ANNUALISATION FORFAIT'!$G$4,AV40&lt;='2-CALCUL ANNUALISATION FORFAIT'!$H$4),VLOOKUP(AU40,PARAMETRES!$AK$16:$AL$22,2,FALSE),0))))))))))))</f>
        <v>J</v>
      </c>
      <c r="AY40" s="195">
        <f>IF(AND(AV40&gt;='2-CALCUL ANNUALISATION FORFAIT'!$G$4,AV40&lt;='2-CALCUL ANNUALISATION FORFAIT'!$H$4),VLOOKUP(AX40,'2-CALCUL ANNUALISATION FORFAIT'!$E$24:$K$37,7,FALSE),"NP")</f>
        <v>0.37500000000000006</v>
      </c>
      <c r="AZ40" s="182" t="str">
        <f t="shared" si="10"/>
        <v>jeudi</v>
      </c>
      <c r="BA40" s="47">
        <f t="shared" si="22"/>
        <v>45981</v>
      </c>
      <c r="BB40" s="232" cm="1">
        <f t="array" ref="BB40">IFERROR(IF(OR(BA40&lt;'2-CALCUL ANNUALISATION FORFAIT'!$G$4,BA40&gt;'2-CALCUL ANNUALISATION FORFAIT'!$H$4),"NP",IF(BA40=$AA$7,$Z$7,IF(AZ40="lundi",IF(INDEX('2-CALCUL ANNUALISATION FORFAIT'!$K$43:$K$52,MOD(BB39,COUNTIF('2-CALCUL ANNUALISATION FORFAIT'!$K$43:$K$52,"&gt;0"))+1)&gt;0,MOD(BB39,COUNTIF('2-CALCUL ANNUALISATION FORFAIT'!$K$43:$K$52,"&gt;0"))+1,1),BB39))),$Z$7)</f>
        <v>1</v>
      </c>
      <c r="BC40" s="233" t="str">
        <f>IF(BB40="NP","NP",
IF(BB40=1,IF(AND(BA40&gt;='2-CALCUL ANNUALISATION FORFAIT'!$G$4,BA40&lt;='2-CALCUL ANNUALISATION FORFAIT'!$H$4),VLOOKUP(AZ40,PARAMETRES!$A$16:$B$22,2,FALSE),0),
IF(BB40=2,IF(AND(BA40&gt;='2-CALCUL ANNUALISATION FORFAIT'!$G$4,BA40&lt;='2-CALCUL ANNUALISATION FORFAIT'!$H$4),VLOOKUP(AZ40,PARAMETRES!$E$16:$F$22,2,FALSE),0),
IF(BB40=3,IF(AND(BA40&gt;='2-CALCUL ANNUALISATION FORFAIT'!$G$4,BA40&lt;='2-CALCUL ANNUALISATION FORFAIT'!$H$4),VLOOKUP(AZ40,PARAMETRES!$I$16:$J$22,2,FALSE),0),
IF(BB40=4,IF(AND(BA40&gt;='2-CALCUL ANNUALISATION FORFAIT'!$G$4,BA40&lt;='2-CALCUL ANNUALISATION FORFAIT'!$H$4),VLOOKUP(AZ40,PARAMETRES!$M$16:$N$22,2,FALSE),0),
IF(BB40=5,IF(AND(BA40&gt;='2-CALCUL ANNUALISATION FORFAIT'!$G$4,BA40&lt;='2-CALCUL ANNUALISATION FORFAIT'!$H$4),VLOOKUP(AZ40,PARAMETRES!$Q$16:$R$22,2,FALSE),0),
IF(BB40=6,IF(AND(BA40&gt;='2-CALCUL ANNUALISATION FORFAIT'!$G$4,BA40&lt;='2-CALCUL ANNUALISATION FORFAIT'!$H$4),VLOOKUP(AZ40,PARAMETRES!$U$16:$V$22,2,FALSE),0),
IF(BB40=7,IF(AND(BA40&gt;='2-CALCUL ANNUALISATION FORFAIT'!$G$4,BA40&lt;='2-CALCUL ANNUALISATION FORFAIT'!$H$4),VLOOKUP(AZ40,PARAMETRES!$Y$16:$Z$22,2,FALSE),0),
IF(BB40=8,IF(AND(BA40&gt;='2-CALCUL ANNUALISATION FORFAIT'!$G$4,BA40&lt;='2-CALCUL ANNUALISATION FORFAIT'!$H$4),VLOOKUP(AZ40,PARAMETRES!$AC$16:$AD$22,2,FALSE),0),
IF(BB40=9,IF(AND(BA40&gt;='2-CALCUL ANNUALISATION FORFAIT'!$G$4,BA40&lt;='2-CALCUL ANNUALISATION FORFAIT'!$H$4),VLOOKUP(AZ40,PARAMETRES!$AG$16:$AH$22,2,FALSE),0),
IF(BB40=10,IF(AND(BA40&gt;='2-CALCUL ANNUALISATION FORFAIT'!$G$4,BA40&lt;='2-CALCUL ANNUALISATION FORFAIT'!$H$4),VLOOKUP(AZ40,PARAMETRES!$AK$16:$AL$22,2,FALSE),0))))))))))))</f>
        <v>J</v>
      </c>
      <c r="BD40" s="195">
        <f>IF(AND(BA40&gt;='2-CALCUL ANNUALISATION FORFAIT'!$G$4,BA40&lt;='2-CALCUL ANNUALISATION FORFAIT'!$H$4),VLOOKUP(BC40,'2-CALCUL ANNUALISATION FORFAIT'!$E$24:$K$37,7,FALSE),"NP")</f>
        <v>0.37500000000000006</v>
      </c>
      <c r="BE40" s="182" t="str">
        <f t="shared" si="11"/>
        <v>samedi</v>
      </c>
      <c r="BF40" s="47">
        <f t="shared" si="23"/>
        <v>46011</v>
      </c>
      <c r="BG40" s="232" cm="1">
        <f t="array" ref="BG40">IFERROR(IF(OR(BF40&lt;'2-CALCUL ANNUALISATION FORFAIT'!$G$4,BF40&gt;'2-CALCUL ANNUALISATION FORFAIT'!$H$4),"NP",IF(BF40=$AA$7,$Z$7,IF(BE40="lundi",IF(INDEX('2-CALCUL ANNUALISATION FORFAIT'!$K$43:$K$52,MOD(BG39,COUNTIF('2-CALCUL ANNUALISATION FORFAIT'!$K$43:$K$52,"&gt;0"))+1)&gt;0,MOD(BG39,COUNTIF('2-CALCUL ANNUALISATION FORFAIT'!$K$43:$K$52,"&gt;0"))+1,1),BG39))),$Z$7)</f>
        <v>1</v>
      </c>
      <c r="BH40" s="233" t="str">
        <f>IF(BG40="NP","NP",
IF(BG40=1,IF(AND(BF40&gt;='2-CALCUL ANNUALISATION FORFAIT'!$G$4,BF40&lt;='2-CALCUL ANNUALISATION FORFAIT'!$H$4),VLOOKUP(BE40,PARAMETRES!$A$16:$B$22,2,FALSE),0),
IF(BG40=2,IF(AND(BF40&gt;='2-CALCUL ANNUALISATION FORFAIT'!$G$4,BF40&lt;='2-CALCUL ANNUALISATION FORFAIT'!$H$4),VLOOKUP(BE40,PARAMETRES!$E$16:$F$22,2,FALSE),0),
IF(BG40=3,IF(AND(BF40&gt;='2-CALCUL ANNUALISATION FORFAIT'!$G$4,BF40&lt;='2-CALCUL ANNUALISATION FORFAIT'!$H$4),VLOOKUP(BE40,PARAMETRES!$I$16:$J$22,2,FALSE),0),
IF(BG40=4,IF(AND(BF40&gt;='2-CALCUL ANNUALISATION FORFAIT'!$G$4,BF40&lt;='2-CALCUL ANNUALISATION FORFAIT'!$H$4),VLOOKUP(BE40,PARAMETRES!$M$16:$N$22,2,FALSE),0),
IF(BG40=5,IF(AND(BF40&gt;='2-CALCUL ANNUALISATION FORFAIT'!$G$4,BF40&lt;='2-CALCUL ANNUALISATION FORFAIT'!$H$4),VLOOKUP(BE40,PARAMETRES!$Q$16:$R$22,2,FALSE),0),
IF(BG40=6,IF(AND(BF40&gt;='2-CALCUL ANNUALISATION FORFAIT'!$G$4,BF40&lt;='2-CALCUL ANNUALISATION FORFAIT'!$H$4),VLOOKUP(BE40,PARAMETRES!$U$16:$V$22,2,FALSE),0),
IF(BG40=7,IF(AND(BF40&gt;='2-CALCUL ANNUALISATION FORFAIT'!$G$4,BF40&lt;='2-CALCUL ANNUALISATION FORFAIT'!$H$4),VLOOKUP(BE40,PARAMETRES!$Y$16:$Z$22,2,FALSE),0),
IF(BG40=8,IF(AND(BF40&gt;='2-CALCUL ANNUALISATION FORFAIT'!$G$4,BF40&lt;='2-CALCUL ANNUALISATION FORFAIT'!$H$4),VLOOKUP(BE40,PARAMETRES!$AC$16:$AD$22,2,FALSE),0),
IF(BG40=9,IF(AND(BF40&gt;='2-CALCUL ANNUALISATION FORFAIT'!$G$4,BF40&lt;='2-CALCUL ANNUALISATION FORFAIT'!$H$4),VLOOKUP(BE40,PARAMETRES!$AG$16:$AH$22,2,FALSE),0),
IF(BG40=10,IF(AND(BF40&gt;='2-CALCUL ANNUALISATION FORFAIT'!$G$4,BF40&lt;='2-CALCUL ANNUALISATION FORFAIT'!$H$4),VLOOKUP(BE40,PARAMETRES!$AK$16:$AL$22,2,FALSE),0))))))))))))</f>
        <v>RH</v>
      </c>
      <c r="BI40" s="183">
        <f>IF(AND(BF40&gt;='2-CALCUL ANNUALISATION FORFAIT'!$G$4,BF40&lt;='2-CALCUL ANNUALISATION FORFAIT'!$H$4),VLOOKUP(BH40,'2-CALCUL ANNUALISATION FORFAIT'!$E$24:$K$37,7,FALSE),"NP")</f>
        <v>0</v>
      </c>
    </row>
    <row r="41" spans="2:61" ht="22.15" customHeight="1" x14ac:dyDescent="0.25">
      <c r="B41" s="182" t="str">
        <f t="shared" si="0"/>
        <v>mardi</v>
      </c>
      <c r="C41" s="47">
        <f t="shared" si="12"/>
        <v>45678</v>
      </c>
      <c r="D41" s="232" cm="1">
        <f t="array" ref="D41">IFERROR(IF(OR(C41&lt;'2-CALCUL ANNUALISATION FORFAIT'!$G$4,C41&gt;'2-CALCUL ANNUALISATION FORFAIT'!$H$4),"NP",IF(C41=$AA$7,$Z$7,IF(B41="lundi",IF(INDEX('2-CALCUL ANNUALISATION FORFAIT'!$K$43:$K$52,MOD(D40,COUNTIF('2-CALCUL ANNUALISATION FORFAIT'!$K$43:$K$52,"&gt;0"))+1)&gt;0,MOD(D40,COUNTIF('2-CALCUL ANNUALISATION FORFAIT'!$K$43:$K$52,"&gt;0"))+1,1),D40))),$Z$7)</f>
        <v>2</v>
      </c>
      <c r="E41" s="233" t="str">
        <f>IF(D41="NP","NP",
IF(D41=1,IF(AND(C41&gt;='2-CALCUL ANNUALISATION FORFAIT'!$G$4,C41&lt;='2-CALCUL ANNUALISATION FORFAIT'!$H$4),VLOOKUP(B41,PARAMETRES!$A$16:$B$22,2,FALSE),0),
IF(D41=2,IF(AND(C41&gt;='2-CALCUL ANNUALISATION FORFAIT'!$G$4,C41&lt;='2-CALCUL ANNUALISATION FORFAIT'!$H$4),VLOOKUP(B41,PARAMETRES!$E$16:$F$22,2,FALSE),0),
IF(D41=3,IF(AND(C41&gt;='2-CALCUL ANNUALISATION FORFAIT'!$G$4,C41&lt;='2-CALCUL ANNUALISATION FORFAIT'!$H$4),VLOOKUP(B41,PARAMETRES!$I$16:$J$22,2,FALSE),0),
IF(D41=4,IF(AND(C41&gt;='2-CALCUL ANNUALISATION FORFAIT'!$G$4,C41&lt;='2-CALCUL ANNUALISATION FORFAIT'!$H$4),VLOOKUP(B41,PARAMETRES!$M$16:$N$22,2,FALSE),0),
IF(D41=5,IF(AND(C41&gt;='2-CALCUL ANNUALISATION FORFAIT'!$G$4,C41&lt;='2-CALCUL ANNUALISATION FORFAIT'!$H$4),VLOOKUP(B41,PARAMETRES!$Q$16:$R$22,2,FALSE),0),
IF(D41=6,IF(AND(C41&gt;='2-CALCUL ANNUALISATION FORFAIT'!$G$4,C41&lt;='2-CALCUL ANNUALISATION FORFAIT'!$H$4),VLOOKUP(B41,PARAMETRES!$U$16:$V$22,2,FALSE),0),
IF(D41=7,IF(AND(C41&gt;='2-CALCUL ANNUALISATION FORFAIT'!$G$4,C41&lt;='2-CALCUL ANNUALISATION FORFAIT'!$H$4),VLOOKUP(B41,PARAMETRES!$Y$16:$Z$22,2,FALSE),0),
IF(D41=8,IF(AND(C41&gt;='2-CALCUL ANNUALISATION FORFAIT'!$G$4,C41&lt;='2-CALCUL ANNUALISATION FORFAIT'!$H$4),VLOOKUP(B41,PARAMETRES!$AC$16:$AD$22,2,FALSE),0),
IF(D41=9,IF(AND(C41&gt;='2-CALCUL ANNUALISATION FORFAIT'!$G$4,C41&lt;='2-CALCUL ANNUALISATION FORFAIT'!$H$4),VLOOKUP(B41,PARAMETRES!$AG$16:$AH$22,2,FALSE),0),
IF(D41=10,IF(AND(C41&gt;='2-CALCUL ANNUALISATION FORFAIT'!$G$4,C41&lt;='2-CALCUL ANNUALISATION FORFAIT'!$H$4),VLOOKUP(B41,PARAMETRES!$AK$16:$AL$22,2,FALSE),0))))))))))))</f>
        <v>J2</v>
      </c>
      <c r="F41" s="183">
        <f>IF(AND(C41&gt;='2-CALCUL ANNUALISATION FORFAIT'!$G$4,C41&lt;='2-CALCUL ANNUALISATION FORFAIT'!$H$4),VLOOKUP(E41,'2-CALCUL ANNUALISATION FORFAIT'!$E$24:$K$37,7,FALSE),"NP")</f>
        <v>0.20833333333333331</v>
      </c>
      <c r="G41" s="188" t="str">
        <f t="shared" si="1"/>
        <v>vendredi</v>
      </c>
      <c r="H41" s="47">
        <f t="shared" si="13"/>
        <v>45709</v>
      </c>
      <c r="I41" s="232" cm="1">
        <f t="array" ref="I41">IFERROR(IF(OR(H41&lt;'2-CALCUL ANNUALISATION FORFAIT'!$G$4,H41&gt;'2-CALCUL ANNUALISATION FORFAIT'!$H$4),"NP",IF(H41=$AA$7,$Z$7,IF(G41="lundi",IF(INDEX('2-CALCUL ANNUALISATION FORFAIT'!$K$43:$K$52,MOD(I40,COUNTIF('2-CALCUL ANNUALISATION FORFAIT'!$K$43:$K$52,"&gt;0"))+1)&gt;0,MOD(I40,COUNTIF('2-CALCUL ANNUALISATION FORFAIT'!$K$43:$K$52,"&gt;0"))+1,1),I40))),$Z$7)</f>
        <v>2</v>
      </c>
      <c r="J41" s="233" t="str">
        <f>IF(I41="NP","NP",
IF(I41=1,IF(AND(H41&gt;='2-CALCUL ANNUALISATION FORFAIT'!$G$4,H41&lt;='2-CALCUL ANNUALISATION FORFAIT'!$H$4),VLOOKUP(G41,PARAMETRES!$A$16:$B$22,2,FALSE),0),
IF(I41=2,IF(AND(H41&gt;='2-CALCUL ANNUALISATION FORFAIT'!$G$4,H41&lt;='2-CALCUL ANNUALISATION FORFAIT'!$H$4),VLOOKUP(G41,PARAMETRES!$E$16:$F$22,2,FALSE),0),
IF(I41=3,IF(AND(H41&gt;='2-CALCUL ANNUALISATION FORFAIT'!$G$4,H41&lt;='2-CALCUL ANNUALISATION FORFAIT'!$H$4),VLOOKUP(G41,PARAMETRES!$I$16:$J$22,2,FALSE),0),
IF(I41=4,IF(AND(H41&gt;='2-CALCUL ANNUALISATION FORFAIT'!$G$4,H41&lt;='2-CALCUL ANNUALISATION FORFAIT'!$H$4),VLOOKUP(G41,PARAMETRES!$M$16:$N$22,2,FALSE),0),
IF(I41=5,IF(AND(H41&gt;='2-CALCUL ANNUALISATION FORFAIT'!$G$4,H41&lt;='2-CALCUL ANNUALISATION FORFAIT'!$H$4),VLOOKUP(G41,PARAMETRES!$Q$16:$R$22,2,FALSE),0),
IF(I41=6,IF(AND(H41&gt;='2-CALCUL ANNUALISATION FORFAIT'!$G$4,H41&lt;='2-CALCUL ANNUALISATION FORFAIT'!$H$4),VLOOKUP(G41,PARAMETRES!$U$16:$V$22,2,FALSE),0),
IF(I41=7,IF(AND(H41&gt;='2-CALCUL ANNUALISATION FORFAIT'!$G$4,H41&lt;='2-CALCUL ANNUALISATION FORFAIT'!$H$4),VLOOKUP(G41,PARAMETRES!$Y$16:$Z$22,2,FALSE),0),
IF(I41=8,IF(AND(H41&gt;='2-CALCUL ANNUALISATION FORFAIT'!$G$4,H41&lt;='2-CALCUL ANNUALISATION FORFAIT'!$H$4),VLOOKUP(G41,PARAMETRES!$AC$16:$AD$22,2,FALSE),0),
IF(I41=9,IF(AND(H41&gt;='2-CALCUL ANNUALISATION FORFAIT'!$G$4,H41&lt;='2-CALCUL ANNUALISATION FORFAIT'!$H$4),VLOOKUP(G41,PARAMETRES!$AG$16:$AH$22,2,FALSE),0),
IF(I41=10,IF(AND(H41&gt;='2-CALCUL ANNUALISATION FORFAIT'!$G$4,H41&lt;='2-CALCUL ANNUALISATION FORFAIT'!$H$4),VLOOKUP(G41,PARAMETRES!$AK$16:$AL$22,2,FALSE),0))))))))))))</f>
        <v>J2</v>
      </c>
      <c r="K41" s="183">
        <f>IF(AND(H41&gt;='2-CALCUL ANNUALISATION FORFAIT'!$G$4,H41&lt;='2-CALCUL ANNUALISATION FORFAIT'!$H$4),VLOOKUP(J41,'2-CALCUL ANNUALISATION FORFAIT'!$E$24:$K$37,7,FALSE),"NP")</f>
        <v>0.20833333333333331</v>
      </c>
      <c r="L41" s="188" t="str">
        <f t="shared" si="2"/>
        <v>vendredi</v>
      </c>
      <c r="M41" s="47">
        <f t="shared" si="14"/>
        <v>45737</v>
      </c>
      <c r="N41" s="232" cm="1">
        <f t="array" ref="N41">IFERROR(IF(OR(M41&lt;'2-CALCUL ANNUALISATION FORFAIT'!$G$4,M41&gt;'2-CALCUL ANNUALISATION FORFAIT'!$H$4),"NP",IF(M41=$AA$7,$Z$7,IF(L41="lundi",IF(INDEX('2-CALCUL ANNUALISATION FORFAIT'!$K$43:$K$52,MOD(N40,COUNTIF('2-CALCUL ANNUALISATION FORFAIT'!$K$43:$K$52,"&gt;0"))+1)&gt;0,MOD(N40,COUNTIF('2-CALCUL ANNUALISATION FORFAIT'!$K$43:$K$52,"&gt;0"))+1,1),N40))),$Z$7)</f>
        <v>2</v>
      </c>
      <c r="O41" s="233" t="str">
        <f>IF(N41="NP","NP",
IF(N41=1,IF(AND(M41&gt;='2-CALCUL ANNUALISATION FORFAIT'!$G$4,M41&lt;='2-CALCUL ANNUALISATION FORFAIT'!$H$4),VLOOKUP(L41,PARAMETRES!$A$16:$B$22,2,FALSE),0),
IF(N41=2,IF(AND(M41&gt;='2-CALCUL ANNUALISATION FORFAIT'!$G$4,M41&lt;='2-CALCUL ANNUALISATION FORFAIT'!$H$4),VLOOKUP(L41,PARAMETRES!$E$16:$F$22,2,FALSE),0),
IF(N41=3,IF(AND(M41&gt;='2-CALCUL ANNUALISATION FORFAIT'!$G$4,M41&lt;='2-CALCUL ANNUALISATION FORFAIT'!$H$4),VLOOKUP(L41,PARAMETRES!$I$16:$J$22,2,FALSE),0),
IF(N41=4,IF(AND(M41&gt;='2-CALCUL ANNUALISATION FORFAIT'!$G$4,M41&lt;='2-CALCUL ANNUALISATION FORFAIT'!$H$4),VLOOKUP(L41,PARAMETRES!$M$16:$N$22,2,FALSE),0),
IF(N41=5,IF(AND(M41&gt;='2-CALCUL ANNUALISATION FORFAIT'!$G$4,M41&lt;='2-CALCUL ANNUALISATION FORFAIT'!$H$4),VLOOKUP(L41,PARAMETRES!$Q$16:$R$22,2,FALSE),0),
IF(N41=6,IF(AND(M41&gt;='2-CALCUL ANNUALISATION FORFAIT'!$G$4,M41&lt;='2-CALCUL ANNUALISATION FORFAIT'!$H$4),VLOOKUP(L41,PARAMETRES!$U$16:$V$22,2,FALSE),0),
IF(N41=7,IF(AND(M41&gt;='2-CALCUL ANNUALISATION FORFAIT'!$G$4,M41&lt;='2-CALCUL ANNUALISATION FORFAIT'!$H$4),VLOOKUP(L41,PARAMETRES!$Y$16:$Z$22,2,FALSE),0),
IF(N41=8,IF(AND(M41&gt;='2-CALCUL ANNUALISATION FORFAIT'!$G$4,M41&lt;='2-CALCUL ANNUALISATION FORFAIT'!$H$4),VLOOKUP(L41,PARAMETRES!$AC$16:$AD$22,2,FALSE),0),
IF(N41=9,IF(AND(M41&gt;='2-CALCUL ANNUALISATION FORFAIT'!$G$4,M41&lt;='2-CALCUL ANNUALISATION FORFAIT'!$H$4),VLOOKUP(L41,PARAMETRES!$AG$16:$AH$22,2,FALSE),0),
IF(N41=10,IF(AND(M41&gt;='2-CALCUL ANNUALISATION FORFAIT'!$G$4,M41&lt;='2-CALCUL ANNUALISATION FORFAIT'!$H$4),VLOOKUP(L41,PARAMETRES!$AK$16:$AL$22,2,FALSE),0))))))))))))</f>
        <v>J2</v>
      </c>
      <c r="P41" s="195">
        <f>IF(AND(M41&gt;='2-CALCUL ANNUALISATION FORFAIT'!$G$4,M41&lt;='2-CALCUL ANNUALISATION FORFAIT'!$H$4),VLOOKUP(O41,'2-CALCUL ANNUALISATION FORFAIT'!$E$24:$K$37,7,FALSE),"NP")</f>
        <v>0.20833333333333331</v>
      </c>
      <c r="Q41" s="182" t="str">
        <f t="shared" si="3"/>
        <v>lundi</v>
      </c>
      <c r="R41" s="47">
        <f t="shared" si="15"/>
        <v>45768</v>
      </c>
      <c r="S41" s="232" cm="1">
        <f t="array" ref="S41">IFERROR(IF(OR(R41&lt;'2-CALCUL ANNUALISATION FORFAIT'!$G$4,R41&gt;'2-CALCUL ANNUALISATION FORFAIT'!$H$4),"NP",IF(R41=$AA$7,$Z$7,IF(Q41="lundi",IF(INDEX('2-CALCUL ANNUALISATION FORFAIT'!$K$43:$K$52,MOD(S40,COUNTIF('2-CALCUL ANNUALISATION FORFAIT'!$K$43:$K$52,"&gt;0"))+1)&gt;0,MOD(S40,COUNTIF('2-CALCUL ANNUALISATION FORFAIT'!$K$43:$K$52,"&gt;0"))+1,1),S40))),$Z$7)</f>
        <v>1</v>
      </c>
      <c r="T41" s="233" t="str">
        <f>IF(S41="NP","NP",
IF(S41=1,IF(AND(R41&gt;='2-CALCUL ANNUALISATION FORFAIT'!$G$4,R41&lt;='2-CALCUL ANNUALISATION FORFAIT'!$H$4),VLOOKUP(Q41,PARAMETRES!$A$16:$B$22,2,FALSE),0),
IF(S41=2,IF(AND(R41&gt;='2-CALCUL ANNUALISATION FORFAIT'!$G$4,R41&lt;='2-CALCUL ANNUALISATION FORFAIT'!$H$4),VLOOKUP(Q41,PARAMETRES!$E$16:$F$22,2,FALSE),0),
IF(S41=3,IF(AND(R41&gt;='2-CALCUL ANNUALISATION FORFAIT'!$G$4,R41&lt;='2-CALCUL ANNUALISATION FORFAIT'!$H$4),VLOOKUP(Q41,PARAMETRES!$I$16:$J$22,2,FALSE),0),
IF(S41=4,IF(AND(R41&gt;='2-CALCUL ANNUALISATION FORFAIT'!$G$4,R41&lt;='2-CALCUL ANNUALISATION FORFAIT'!$H$4),VLOOKUP(Q41,PARAMETRES!$M$16:$N$22,2,FALSE),0),
IF(S41=5,IF(AND(R41&gt;='2-CALCUL ANNUALISATION FORFAIT'!$G$4,R41&lt;='2-CALCUL ANNUALISATION FORFAIT'!$H$4),VLOOKUP(Q41,PARAMETRES!$Q$16:$R$22,2,FALSE),0),
IF(S41=6,IF(AND(R41&gt;='2-CALCUL ANNUALISATION FORFAIT'!$G$4,R41&lt;='2-CALCUL ANNUALISATION FORFAIT'!$H$4),VLOOKUP(Q41,PARAMETRES!$U$16:$V$22,2,FALSE),0),
IF(S41=7,IF(AND(R41&gt;='2-CALCUL ANNUALISATION FORFAIT'!$G$4,R41&lt;='2-CALCUL ANNUALISATION FORFAIT'!$H$4),VLOOKUP(Q41,PARAMETRES!$Y$16:$Z$22,2,FALSE),0),
IF(S41=8,IF(AND(R41&gt;='2-CALCUL ANNUALISATION FORFAIT'!$G$4,R41&lt;='2-CALCUL ANNUALISATION FORFAIT'!$H$4),VLOOKUP(Q41,PARAMETRES!$AC$16:$AD$22,2,FALSE),0),
IF(S41=9,IF(AND(R41&gt;='2-CALCUL ANNUALISATION FORFAIT'!$G$4,R41&lt;='2-CALCUL ANNUALISATION FORFAIT'!$H$4),VLOOKUP(Q41,PARAMETRES!$AG$16:$AH$22,2,FALSE),0),
IF(S41=10,IF(AND(R41&gt;='2-CALCUL ANNUALISATION FORFAIT'!$G$4,R41&lt;='2-CALCUL ANNUALISATION FORFAIT'!$H$4),VLOOKUP(Q41,PARAMETRES!$AK$16:$AL$22,2,FALSE),0))))))))))))</f>
        <v>J</v>
      </c>
      <c r="U41" s="195">
        <f>IF(AND(R41&gt;='2-CALCUL ANNUALISATION FORFAIT'!$G$4,R41&lt;='2-CALCUL ANNUALISATION FORFAIT'!$H$4),VLOOKUP(T41,'2-CALCUL ANNUALISATION FORFAIT'!$E$24:$K$37,7,FALSE),"NP")</f>
        <v>0.37500000000000006</v>
      </c>
      <c r="V41" s="182" t="str">
        <f t="shared" si="4"/>
        <v>mercredi</v>
      </c>
      <c r="W41" s="181">
        <f t="shared" si="16"/>
        <v>45798</v>
      </c>
      <c r="X41" s="232" cm="1">
        <f t="array" ref="X41">IFERROR(IF(OR(W41&lt;'2-CALCUL ANNUALISATION FORFAIT'!$G$4,W41&gt;'2-CALCUL ANNUALISATION FORFAIT'!$H$4),"NP",IF(W41=$AA$7,$Z$7,IF(V41="lundi",IF(INDEX('2-CALCUL ANNUALISATION FORFAIT'!$K$43:$K$52,MOD(X40,COUNTIF('2-CALCUL ANNUALISATION FORFAIT'!$K$43:$K$52,"&gt;0"))+1)&gt;0,MOD(X40,COUNTIF('2-CALCUL ANNUALISATION FORFAIT'!$K$43:$K$52,"&gt;0"))+1,1),X40))),$Z$7)</f>
        <v>1</v>
      </c>
      <c r="Y41" s="233" t="str">
        <f>IF(X41="NP","NP",
IF(X41=1,IF(AND(W41&gt;='2-CALCUL ANNUALISATION FORFAIT'!$G$4,W41&lt;='2-CALCUL ANNUALISATION FORFAIT'!$H$4),VLOOKUP(V41,PARAMETRES!$A$16:$B$22,2,FALSE),0),
IF(X41=2,IF(AND(W41&gt;='2-CALCUL ANNUALISATION FORFAIT'!$G$4,W41&lt;='2-CALCUL ANNUALISATION FORFAIT'!$H$4),VLOOKUP(V41,PARAMETRES!$E$16:$F$22,2,FALSE),0),
IF(X41=3,IF(AND(W41&gt;='2-CALCUL ANNUALISATION FORFAIT'!$G$4,W41&lt;='2-CALCUL ANNUALISATION FORFAIT'!$H$4),VLOOKUP(V41,PARAMETRES!$I$16:$J$22,2,FALSE),0),
IF(X41=4,IF(AND(W41&gt;='2-CALCUL ANNUALISATION FORFAIT'!$G$4,W41&lt;='2-CALCUL ANNUALISATION FORFAIT'!$H$4),VLOOKUP(V41,PARAMETRES!$M$16:$N$22,2,FALSE),0),
IF(X41=5,IF(AND(W41&gt;='2-CALCUL ANNUALISATION FORFAIT'!$G$4,W41&lt;='2-CALCUL ANNUALISATION FORFAIT'!$H$4),VLOOKUP(V41,PARAMETRES!$Q$16:$R$22,2,FALSE),0),
IF(X41=6,IF(AND(W41&gt;='2-CALCUL ANNUALISATION FORFAIT'!$G$4,W41&lt;='2-CALCUL ANNUALISATION FORFAIT'!$H$4),VLOOKUP(V41,PARAMETRES!$U$16:$V$22,2,FALSE),0),
IF(X41=7,IF(AND(W41&gt;='2-CALCUL ANNUALISATION FORFAIT'!$G$4,W41&lt;='2-CALCUL ANNUALISATION FORFAIT'!$H$4),VLOOKUP(V41,PARAMETRES!$Y$16:$Z$22,2,FALSE),0),
IF(X41=8,IF(AND(W41&gt;='2-CALCUL ANNUALISATION FORFAIT'!$G$4,W41&lt;='2-CALCUL ANNUALISATION FORFAIT'!$H$4),VLOOKUP(V41,PARAMETRES!$AC$16:$AD$22,2,FALSE),0),
IF(X41=9,IF(AND(W41&gt;='2-CALCUL ANNUALISATION FORFAIT'!$G$4,W41&lt;='2-CALCUL ANNUALISATION FORFAIT'!$H$4),VLOOKUP(V41,PARAMETRES!$AG$16:$AH$22,2,FALSE),0),
IF(X41=10,IF(AND(W41&gt;='2-CALCUL ANNUALISATION FORFAIT'!$G$4,W41&lt;='2-CALCUL ANNUALISATION FORFAIT'!$H$4),VLOOKUP(V41,PARAMETRES!$AK$16:$AL$22,2,FALSE),0))))))))))))</f>
        <v>J</v>
      </c>
      <c r="Z41" s="195">
        <f>IF(AND(W41&gt;='2-CALCUL ANNUALISATION FORFAIT'!$G$4,W41&lt;='2-CALCUL ANNUALISATION FORFAIT'!$H$4),VLOOKUP(Y41,'2-CALCUL ANNUALISATION FORFAIT'!$E$24:$K$37,7,FALSE),"NP")</f>
        <v>0.37500000000000006</v>
      </c>
      <c r="AA41" s="182" t="str">
        <f t="shared" si="5"/>
        <v>samedi</v>
      </c>
      <c r="AB41" s="47">
        <f t="shared" si="17"/>
        <v>45829</v>
      </c>
      <c r="AC41" s="232" cm="1">
        <f t="array" ref="AC41">IFERROR(IF(OR(AB41&lt;'2-CALCUL ANNUALISATION FORFAIT'!$G$4,AB41&gt;'2-CALCUL ANNUALISATION FORFAIT'!$H$4),"NP",IF(AB41=$AA$7,$Z$7,IF(AA41="lundi",IF(INDEX('2-CALCUL ANNUALISATION FORFAIT'!$K$43:$K$52,MOD(AC40,COUNTIF('2-CALCUL ANNUALISATION FORFAIT'!$K$43:$K$52,"&gt;0"))+1)&gt;0,MOD(AC40,COUNTIF('2-CALCUL ANNUALISATION FORFAIT'!$K$43:$K$52,"&gt;0"))+1,1),AC40))),$Z$7)</f>
        <v>1</v>
      </c>
      <c r="AD41" s="233" t="str">
        <f>IF(AC41="NP","NP",
IF(AC41=1,IF(AND(AB41&gt;='2-CALCUL ANNUALISATION FORFAIT'!$G$4,AB41&lt;='2-CALCUL ANNUALISATION FORFAIT'!$H$4),VLOOKUP(AA41,PARAMETRES!$A$16:$B$22,2,FALSE),0),
IF(AC41=2,IF(AND(AB41&gt;='2-CALCUL ANNUALISATION FORFAIT'!$G$4,AB41&lt;='2-CALCUL ANNUALISATION FORFAIT'!$H$4),VLOOKUP(AA41,PARAMETRES!$E$16:$F$22,2,FALSE),0),
IF(AC41=3,IF(AND(AB41&gt;='2-CALCUL ANNUALISATION FORFAIT'!$G$4,AB41&lt;='2-CALCUL ANNUALISATION FORFAIT'!$H$4),VLOOKUP(AA41,PARAMETRES!$I$16:$J$22,2,FALSE),0),
IF(AC41=4,IF(AND(AB41&gt;='2-CALCUL ANNUALISATION FORFAIT'!$G$4,AB41&lt;='2-CALCUL ANNUALISATION FORFAIT'!$H$4),VLOOKUP(AA41,PARAMETRES!$M$16:$N$22,2,FALSE),0),
IF(AC41=5,IF(AND(AB41&gt;='2-CALCUL ANNUALISATION FORFAIT'!$G$4,AB41&lt;='2-CALCUL ANNUALISATION FORFAIT'!$H$4),VLOOKUP(AA41,PARAMETRES!$Q$16:$R$22,2,FALSE),0),
IF(AC41=6,IF(AND(AB41&gt;='2-CALCUL ANNUALISATION FORFAIT'!$G$4,AB41&lt;='2-CALCUL ANNUALISATION FORFAIT'!$H$4),VLOOKUP(AA41,PARAMETRES!$U$16:$V$22,2,FALSE),0),
IF(AC41=7,IF(AND(AB41&gt;='2-CALCUL ANNUALISATION FORFAIT'!$G$4,AB41&lt;='2-CALCUL ANNUALISATION FORFAIT'!$H$4),VLOOKUP(AA41,PARAMETRES!$Y$16:$Z$22,2,FALSE),0),
IF(AC41=8,IF(AND(AB41&gt;='2-CALCUL ANNUALISATION FORFAIT'!$G$4,AB41&lt;='2-CALCUL ANNUALISATION FORFAIT'!$H$4),VLOOKUP(AA41,PARAMETRES!$AC$16:$AD$22,2,FALSE),0),
IF(AC41=9,IF(AND(AB41&gt;='2-CALCUL ANNUALISATION FORFAIT'!$G$4,AB41&lt;='2-CALCUL ANNUALISATION FORFAIT'!$H$4),VLOOKUP(AA41,PARAMETRES!$AG$16:$AH$22,2,FALSE),0),
IF(AC41=10,IF(AND(AB41&gt;='2-CALCUL ANNUALISATION FORFAIT'!$G$4,AB41&lt;='2-CALCUL ANNUALISATION FORFAIT'!$H$4),VLOOKUP(AA41,PARAMETRES!$AK$16:$AL$22,2,FALSE),0))))))))))))</f>
        <v>RH</v>
      </c>
      <c r="AE41" s="195">
        <f>IF(AND(AB41&gt;='2-CALCUL ANNUALISATION FORFAIT'!$G$4,AB41&lt;='2-CALCUL ANNUALISATION FORFAIT'!$H$4),VLOOKUP(AD41,'2-CALCUL ANNUALISATION FORFAIT'!$E$24:$K$37,7,FALSE),"NP")</f>
        <v>0</v>
      </c>
      <c r="AF41" s="201" t="str">
        <f t="shared" si="6"/>
        <v>lundi</v>
      </c>
      <c r="AG41" s="47">
        <f t="shared" si="18"/>
        <v>45859</v>
      </c>
      <c r="AH41" s="232" cm="1">
        <f t="array" ref="AH41">IFERROR(IF(OR(AG41&lt;'2-CALCUL ANNUALISATION FORFAIT'!$G$4,AG41&gt;'2-CALCUL ANNUALISATION FORFAIT'!$H$4),"NP",IF(AG41=$AA$7,$Z$7,IF(AF41="lundi",IF(INDEX('2-CALCUL ANNUALISATION FORFAIT'!$K$43:$K$52,MOD(AH40,COUNTIF('2-CALCUL ANNUALISATION FORFAIT'!$K$43:$K$52,"&gt;0"))+1)&gt;0,MOD(AH40,COUNTIF('2-CALCUL ANNUALISATION FORFAIT'!$K$43:$K$52,"&gt;0"))+1,1),AH40))),$Z$7)</f>
        <v>2</v>
      </c>
      <c r="AI41" s="233" t="str">
        <f>IF(AH41="NP","NP",
IF(AH41=1,IF(AND(AG41&gt;='2-CALCUL ANNUALISATION FORFAIT'!$G$4,AG41&lt;='2-CALCUL ANNUALISATION FORFAIT'!$H$4),VLOOKUP(AF41,PARAMETRES!$A$16:$B$22,2,FALSE),0),
IF(AH41=2,IF(AND(AG41&gt;='2-CALCUL ANNUALISATION FORFAIT'!$G$4,AG41&lt;='2-CALCUL ANNUALISATION FORFAIT'!$H$4),VLOOKUP(AF41,PARAMETRES!$E$16:$F$22,2,FALSE),0),
IF(AH41=3,IF(AND(AG41&gt;='2-CALCUL ANNUALISATION FORFAIT'!$G$4,AG41&lt;='2-CALCUL ANNUALISATION FORFAIT'!$H$4),VLOOKUP(AF41,PARAMETRES!$I$16:$J$22,2,FALSE),0),
IF(AH41=4,IF(AND(AG41&gt;='2-CALCUL ANNUALISATION FORFAIT'!$G$4,AG41&lt;='2-CALCUL ANNUALISATION FORFAIT'!$H$4),VLOOKUP(AF41,PARAMETRES!$M$16:$N$22,2,FALSE),0),
IF(AH41=5,IF(AND(AG41&gt;='2-CALCUL ANNUALISATION FORFAIT'!$G$4,AG41&lt;='2-CALCUL ANNUALISATION FORFAIT'!$H$4),VLOOKUP(AF41,PARAMETRES!$Q$16:$R$22,2,FALSE),0),
IF(AH41=6,IF(AND(AG41&gt;='2-CALCUL ANNUALISATION FORFAIT'!$G$4,AG41&lt;='2-CALCUL ANNUALISATION FORFAIT'!$H$4),VLOOKUP(AF41,PARAMETRES!$U$16:$V$22,2,FALSE),0),
IF(AH41=7,IF(AND(AG41&gt;='2-CALCUL ANNUALISATION FORFAIT'!$G$4,AG41&lt;='2-CALCUL ANNUALISATION FORFAIT'!$H$4),VLOOKUP(AF41,PARAMETRES!$Y$16:$Z$22,2,FALSE),0),
IF(AH41=8,IF(AND(AG41&gt;='2-CALCUL ANNUALISATION FORFAIT'!$G$4,AG41&lt;='2-CALCUL ANNUALISATION FORFAIT'!$H$4),VLOOKUP(AF41,PARAMETRES!$AC$16:$AD$22,2,FALSE),0),
IF(AH41=9,IF(AND(AG41&gt;='2-CALCUL ANNUALISATION FORFAIT'!$G$4,AG41&lt;='2-CALCUL ANNUALISATION FORFAIT'!$H$4),VLOOKUP(AF41,PARAMETRES!$AG$16:$AH$22,2,FALSE),0),
IF(AH41=10,IF(AND(AG41&gt;='2-CALCUL ANNUALISATION FORFAIT'!$G$4,AG41&lt;='2-CALCUL ANNUALISATION FORFAIT'!$H$4),VLOOKUP(AF41,PARAMETRES!$AK$16:$AL$22,2,FALSE),0))))))))))))</f>
        <v>J2</v>
      </c>
      <c r="AJ41" s="195">
        <f>IF(AND(AG41&gt;='2-CALCUL ANNUALISATION FORFAIT'!$G$4,AG41&lt;='2-CALCUL ANNUALISATION FORFAIT'!$H$4),VLOOKUP(AI41,'2-CALCUL ANNUALISATION FORFAIT'!$E$24:$K$37,7,FALSE),"NP")</f>
        <v>0.20833333333333331</v>
      </c>
      <c r="AK41" s="182" t="str">
        <f t="shared" si="7"/>
        <v>jeudi</v>
      </c>
      <c r="AL41" s="47">
        <f t="shared" si="19"/>
        <v>45890</v>
      </c>
      <c r="AM41" s="232" cm="1">
        <f t="array" ref="AM41">IFERROR(IF(OR(AL41&lt;'2-CALCUL ANNUALISATION FORFAIT'!$G$4,AL41&gt;'2-CALCUL ANNUALISATION FORFAIT'!$H$4),"NP",IF(AL41=$AA$7,$Z$7,IF(AK41="lundi",IF(INDEX('2-CALCUL ANNUALISATION FORFAIT'!$K$43:$K$52,MOD(AM40,COUNTIF('2-CALCUL ANNUALISATION FORFAIT'!$K$43:$K$52,"&gt;0"))+1)&gt;0,MOD(AM40,COUNTIF('2-CALCUL ANNUALISATION FORFAIT'!$K$43:$K$52,"&gt;0"))+1,1),AM40))),$Z$7)</f>
        <v>2</v>
      </c>
      <c r="AN41" s="233" t="str">
        <f>IF(AM41="NP","NP",
IF(AM41=1,IF(AND(AL41&gt;='2-CALCUL ANNUALISATION FORFAIT'!$G$4,AL41&lt;='2-CALCUL ANNUALISATION FORFAIT'!$H$4),VLOOKUP(AK41,PARAMETRES!$A$16:$B$22,2,FALSE),0),
IF(AM41=2,IF(AND(AL41&gt;='2-CALCUL ANNUALISATION FORFAIT'!$G$4,AL41&lt;='2-CALCUL ANNUALISATION FORFAIT'!$H$4),VLOOKUP(AK41,PARAMETRES!$E$16:$F$22,2,FALSE),0),
IF(AM41=3,IF(AND(AL41&gt;='2-CALCUL ANNUALISATION FORFAIT'!$G$4,AL41&lt;='2-CALCUL ANNUALISATION FORFAIT'!$H$4),VLOOKUP(AK41,PARAMETRES!$I$16:$J$22,2,FALSE),0),
IF(AM41=4,IF(AND(AL41&gt;='2-CALCUL ANNUALISATION FORFAIT'!$G$4,AL41&lt;='2-CALCUL ANNUALISATION FORFAIT'!$H$4),VLOOKUP(AK41,PARAMETRES!$M$16:$N$22,2,FALSE),0),
IF(AM41=5,IF(AND(AL41&gt;='2-CALCUL ANNUALISATION FORFAIT'!$G$4,AL41&lt;='2-CALCUL ANNUALISATION FORFAIT'!$H$4),VLOOKUP(AK41,PARAMETRES!$Q$16:$R$22,2,FALSE),0),
IF(AM41=6,IF(AND(AL41&gt;='2-CALCUL ANNUALISATION FORFAIT'!$G$4,AL41&lt;='2-CALCUL ANNUALISATION FORFAIT'!$H$4),VLOOKUP(AK41,PARAMETRES!$U$16:$V$22,2,FALSE),0),
IF(AM41=7,IF(AND(AL41&gt;='2-CALCUL ANNUALISATION FORFAIT'!$G$4,AL41&lt;='2-CALCUL ANNUALISATION FORFAIT'!$H$4),VLOOKUP(AK41,PARAMETRES!$Y$16:$Z$22,2,FALSE),0),
IF(AM41=8,IF(AND(AL41&gt;='2-CALCUL ANNUALISATION FORFAIT'!$G$4,AL41&lt;='2-CALCUL ANNUALISATION FORFAIT'!$H$4),VLOOKUP(AK41,PARAMETRES!$AC$16:$AD$22,2,FALSE),0),
IF(AM41=9,IF(AND(AL41&gt;='2-CALCUL ANNUALISATION FORFAIT'!$G$4,AL41&lt;='2-CALCUL ANNUALISATION FORFAIT'!$H$4),VLOOKUP(AK41,PARAMETRES!$AG$16:$AH$22,2,FALSE),0),
IF(AM41=10,IF(AND(AL41&gt;='2-CALCUL ANNUALISATION FORFAIT'!$G$4,AL41&lt;='2-CALCUL ANNUALISATION FORFAIT'!$H$4),VLOOKUP(AK41,PARAMETRES!$AK$16:$AL$22,2,FALSE),0))))))))))))</f>
        <v>J2</v>
      </c>
      <c r="AO41" s="195">
        <f>IF(AND(AL41&gt;='2-CALCUL ANNUALISATION FORFAIT'!$G$4,AL41&lt;='2-CALCUL ANNUALISATION FORFAIT'!$H$4),VLOOKUP(AN41,'2-CALCUL ANNUALISATION FORFAIT'!$E$24:$K$37,7,FALSE),"NP")</f>
        <v>0.20833333333333331</v>
      </c>
      <c r="AP41" s="182" t="str">
        <f t="shared" si="8"/>
        <v>dimanche</v>
      </c>
      <c r="AQ41" s="47">
        <f t="shared" si="20"/>
        <v>45921</v>
      </c>
      <c r="AR41" s="232" cm="1">
        <f t="array" ref="AR41">IFERROR(IF(OR(AQ41&lt;'2-CALCUL ANNUALISATION FORFAIT'!$G$4,AQ41&gt;'2-CALCUL ANNUALISATION FORFAIT'!$H$4),"NP",IF(AQ41=$AA$7,$Z$7,IF(AP41="lundi",IF(INDEX('2-CALCUL ANNUALISATION FORFAIT'!$K$43:$K$52,MOD(AR40,COUNTIF('2-CALCUL ANNUALISATION FORFAIT'!$K$43:$K$52,"&gt;0"))+1)&gt;0,MOD(AR40,COUNTIF('2-CALCUL ANNUALISATION FORFAIT'!$K$43:$K$52,"&gt;0"))+1,1),AR40))),$Z$7)</f>
        <v>2</v>
      </c>
      <c r="AS41" s="233" t="str">
        <f>IF(AR41="NP","NP",
IF(AR41=1,IF(AND(AQ41&gt;='2-CALCUL ANNUALISATION FORFAIT'!$G$4,AQ41&lt;='2-CALCUL ANNUALISATION FORFAIT'!$H$4),VLOOKUP(AP41,PARAMETRES!$A$16:$B$22,2,FALSE),0),
IF(AR41=2,IF(AND(AQ41&gt;='2-CALCUL ANNUALISATION FORFAIT'!$G$4,AQ41&lt;='2-CALCUL ANNUALISATION FORFAIT'!$H$4),VLOOKUP(AP41,PARAMETRES!$E$16:$F$22,2,FALSE),0),
IF(AR41=3,IF(AND(AQ41&gt;='2-CALCUL ANNUALISATION FORFAIT'!$G$4,AQ41&lt;='2-CALCUL ANNUALISATION FORFAIT'!$H$4),VLOOKUP(AP41,PARAMETRES!$I$16:$J$22,2,FALSE),0),
IF(AR41=4,IF(AND(AQ41&gt;='2-CALCUL ANNUALISATION FORFAIT'!$G$4,AQ41&lt;='2-CALCUL ANNUALISATION FORFAIT'!$H$4),VLOOKUP(AP41,PARAMETRES!$M$16:$N$22,2,FALSE),0),
IF(AR41=5,IF(AND(AQ41&gt;='2-CALCUL ANNUALISATION FORFAIT'!$G$4,AQ41&lt;='2-CALCUL ANNUALISATION FORFAIT'!$H$4),VLOOKUP(AP41,PARAMETRES!$Q$16:$R$22,2,FALSE),0),
IF(AR41=6,IF(AND(AQ41&gt;='2-CALCUL ANNUALISATION FORFAIT'!$G$4,AQ41&lt;='2-CALCUL ANNUALISATION FORFAIT'!$H$4),VLOOKUP(AP41,PARAMETRES!$U$16:$V$22,2,FALSE),0),
IF(AR41=7,IF(AND(AQ41&gt;='2-CALCUL ANNUALISATION FORFAIT'!$G$4,AQ41&lt;='2-CALCUL ANNUALISATION FORFAIT'!$H$4),VLOOKUP(AP41,PARAMETRES!$Y$16:$Z$22,2,FALSE),0),
IF(AR41=8,IF(AND(AQ41&gt;='2-CALCUL ANNUALISATION FORFAIT'!$G$4,AQ41&lt;='2-CALCUL ANNUALISATION FORFAIT'!$H$4),VLOOKUP(AP41,PARAMETRES!$AC$16:$AD$22,2,FALSE),0),
IF(AR41=9,IF(AND(AQ41&gt;='2-CALCUL ANNUALISATION FORFAIT'!$G$4,AQ41&lt;='2-CALCUL ANNUALISATION FORFAIT'!$H$4),VLOOKUP(AP41,PARAMETRES!$AG$16:$AH$22,2,FALSE),0),
IF(AR41=10,IF(AND(AQ41&gt;='2-CALCUL ANNUALISATION FORFAIT'!$G$4,AQ41&lt;='2-CALCUL ANNUALISATION FORFAIT'!$H$4),VLOOKUP(AP41,PARAMETRES!$AK$16:$AL$22,2,FALSE),0))))))))))))</f>
        <v>RH</v>
      </c>
      <c r="AT41" s="195">
        <f>IF(AND(AQ41&gt;='2-CALCUL ANNUALISATION FORFAIT'!$G$4,AQ41&lt;='2-CALCUL ANNUALISATION FORFAIT'!$H$4),VLOOKUP(AS41,'2-CALCUL ANNUALISATION FORFAIT'!$E$24:$K$37,7,FALSE),"NP")</f>
        <v>0</v>
      </c>
      <c r="AU41" s="182" t="str">
        <f t="shared" si="9"/>
        <v>mardi</v>
      </c>
      <c r="AV41" s="180">
        <f t="shared" si="21"/>
        <v>45951</v>
      </c>
      <c r="AW41" s="232" cm="1">
        <f t="array" ref="AW41">IFERROR(IF(OR(AV41&lt;'2-CALCUL ANNUALISATION FORFAIT'!$G$4,AV41&gt;'2-CALCUL ANNUALISATION FORFAIT'!$H$4),"NP",IF(AV41=$AA$7,$Z$7,IF(AU41="lundi",IF(INDEX('2-CALCUL ANNUALISATION FORFAIT'!$K$43:$K$52,MOD(AW40,COUNTIF('2-CALCUL ANNUALISATION FORFAIT'!$K$43:$K$52,"&gt;0"))+1)&gt;0,MOD(AW40,COUNTIF('2-CALCUL ANNUALISATION FORFAIT'!$K$43:$K$52,"&gt;0"))+1,1),AW40))),$Z$7)</f>
        <v>1</v>
      </c>
      <c r="AX41" s="233" t="str">
        <f>IF(AW41="NP","NP",
IF(AW41=1,IF(AND(AV41&gt;='2-CALCUL ANNUALISATION FORFAIT'!$G$4,AV41&lt;='2-CALCUL ANNUALISATION FORFAIT'!$H$4),VLOOKUP(AU41,PARAMETRES!$A$16:$B$22,2,FALSE),0),
IF(AW41=2,IF(AND(AV41&gt;='2-CALCUL ANNUALISATION FORFAIT'!$G$4,AV41&lt;='2-CALCUL ANNUALISATION FORFAIT'!$H$4),VLOOKUP(AU41,PARAMETRES!$E$16:$F$22,2,FALSE),0),
IF(AW41=3,IF(AND(AV41&gt;='2-CALCUL ANNUALISATION FORFAIT'!$G$4,AV41&lt;='2-CALCUL ANNUALISATION FORFAIT'!$H$4),VLOOKUP(AU41,PARAMETRES!$I$16:$J$22,2,FALSE),0),
IF(AW41=4,IF(AND(AV41&gt;='2-CALCUL ANNUALISATION FORFAIT'!$G$4,AV41&lt;='2-CALCUL ANNUALISATION FORFAIT'!$H$4),VLOOKUP(AU41,PARAMETRES!$M$16:$N$22,2,FALSE),0),
IF(AW41=5,IF(AND(AV41&gt;='2-CALCUL ANNUALISATION FORFAIT'!$G$4,AV41&lt;='2-CALCUL ANNUALISATION FORFAIT'!$H$4),VLOOKUP(AU41,PARAMETRES!$Q$16:$R$22,2,FALSE),0),
IF(AW41=6,IF(AND(AV41&gt;='2-CALCUL ANNUALISATION FORFAIT'!$G$4,AV41&lt;='2-CALCUL ANNUALISATION FORFAIT'!$H$4),VLOOKUP(AU41,PARAMETRES!$U$16:$V$22,2,FALSE),0),
IF(AW41=7,IF(AND(AV41&gt;='2-CALCUL ANNUALISATION FORFAIT'!$G$4,AV41&lt;='2-CALCUL ANNUALISATION FORFAIT'!$H$4),VLOOKUP(AU41,PARAMETRES!$Y$16:$Z$22,2,FALSE),0),
IF(AW41=8,IF(AND(AV41&gt;='2-CALCUL ANNUALISATION FORFAIT'!$G$4,AV41&lt;='2-CALCUL ANNUALISATION FORFAIT'!$H$4),VLOOKUP(AU41,PARAMETRES!$AC$16:$AD$22,2,FALSE),0),
IF(AW41=9,IF(AND(AV41&gt;='2-CALCUL ANNUALISATION FORFAIT'!$G$4,AV41&lt;='2-CALCUL ANNUALISATION FORFAIT'!$H$4),VLOOKUP(AU41,PARAMETRES!$AG$16:$AH$22,2,FALSE),0),
IF(AW41=10,IF(AND(AV41&gt;='2-CALCUL ANNUALISATION FORFAIT'!$G$4,AV41&lt;='2-CALCUL ANNUALISATION FORFAIT'!$H$4),VLOOKUP(AU41,PARAMETRES!$AK$16:$AL$22,2,FALSE),0))))))))))))</f>
        <v>J</v>
      </c>
      <c r="AY41" s="195">
        <f>IF(AND(AV41&gt;='2-CALCUL ANNUALISATION FORFAIT'!$G$4,AV41&lt;='2-CALCUL ANNUALISATION FORFAIT'!$H$4),VLOOKUP(AX41,'2-CALCUL ANNUALISATION FORFAIT'!$E$24:$K$37,7,FALSE),"NP")</f>
        <v>0.37500000000000006</v>
      </c>
      <c r="AZ41" s="182" t="str">
        <f t="shared" si="10"/>
        <v>vendredi</v>
      </c>
      <c r="BA41" s="47">
        <f t="shared" si="22"/>
        <v>45982</v>
      </c>
      <c r="BB41" s="232" cm="1">
        <f t="array" ref="BB41">IFERROR(IF(OR(BA41&lt;'2-CALCUL ANNUALISATION FORFAIT'!$G$4,BA41&gt;'2-CALCUL ANNUALISATION FORFAIT'!$H$4),"NP",IF(BA41=$AA$7,$Z$7,IF(AZ41="lundi",IF(INDEX('2-CALCUL ANNUALISATION FORFAIT'!$K$43:$K$52,MOD(BB40,COUNTIF('2-CALCUL ANNUALISATION FORFAIT'!$K$43:$K$52,"&gt;0"))+1)&gt;0,MOD(BB40,COUNTIF('2-CALCUL ANNUALISATION FORFAIT'!$K$43:$K$52,"&gt;0"))+1,1),BB40))),$Z$7)</f>
        <v>1</v>
      </c>
      <c r="BC41" s="233" t="str">
        <f>IF(BB41="NP","NP",
IF(BB41=1,IF(AND(BA41&gt;='2-CALCUL ANNUALISATION FORFAIT'!$G$4,BA41&lt;='2-CALCUL ANNUALISATION FORFAIT'!$H$4),VLOOKUP(AZ41,PARAMETRES!$A$16:$B$22,2,FALSE),0),
IF(BB41=2,IF(AND(BA41&gt;='2-CALCUL ANNUALISATION FORFAIT'!$G$4,BA41&lt;='2-CALCUL ANNUALISATION FORFAIT'!$H$4),VLOOKUP(AZ41,PARAMETRES!$E$16:$F$22,2,FALSE),0),
IF(BB41=3,IF(AND(BA41&gt;='2-CALCUL ANNUALISATION FORFAIT'!$G$4,BA41&lt;='2-CALCUL ANNUALISATION FORFAIT'!$H$4),VLOOKUP(AZ41,PARAMETRES!$I$16:$J$22,2,FALSE),0),
IF(BB41=4,IF(AND(BA41&gt;='2-CALCUL ANNUALISATION FORFAIT'!$G$4,BA41&lt;='2-CALCUL ANNUALISATION FORFAIT'!$H$4),VLOOKUP(AZ41,PARAMETRES!$M$16:$N$22,2,FALSE),0),
IF(BB41=5,IF(AND(BA41&gt;='2-CALCUL ANNUALISATION FORFAIT'!$G$4,BA41&lt;='2-CALCUL ANNUALISATION FORFAIT'!$H$4),VLOOKUP(AZ41,PARAMETRES!$Q$16:$R$22,2,FALSE),0),
IF(BB41=6,IF(AND(BA41&gt;='2-CALCUL ANNUALISATION FORFAIT'!$G$4,BA41&lt;='2-CALCUL ANNUALISATION FORFAIT'!$H$4),VLOOKUP(AZ41,PARAMETRES!$U$16:$V$22,2,FALSE),0),
IF(BB41=7,IF(AND(BA41&gt;='2-CALCUL ANNUALISATION FORFAIT'!$G$4,BA41&lt;='2-CALCUL ANNUALISATION FORFAIT'!$H$4),VLOOKUP(AZ41,PARAMETRES!$Y$16:$Z$22,2,FALSE),0),
IF(BB41=8,IF(AND(BA41&gt;='2-CALCUL ANNUALISATION FORFAIT'!$G$4,BA41&lt;='2-CALCUL ANNUALISATION FORFAIT'!$H$4),VLOOKUP(AZ41,PARAMETRES!$AC$16:$AD$22,2,FALSE),0),
IF(BB41=9,IF(AND(BA41&gt;='2-CALCUL ANNUALISATION FORFAIT'!$G$4,BA41&lt;='2-CALCUL ANNUALISATION FORFAIT'!$H$4),VLOOKUP(AZ41,PARAMETRES!$AG$16:$AH$22,2,FALSE),0),
IF(BB41=10,IF(AND(BA41&gt;='2-CALCUL ANNUALISATION FORFAIT'!$G$4,BA41&lt;='2-CALCUL ANNUALISATION FORFAIT'!$H$4),VLOOKUP(AZ41,PARAMETRES!$AK$16:$AL$22,2,FALSE),0))))))))))))</f>
        <v>J</v>
      </c>
      <c r="BD41" s="195">
        <f>IF(AND(BA41&gt;='2-CALCUL ANNUALISATION FORFAIT'!$G$4,BA41&lt;='2-CALCUL ANNUALISATION FORFAIT'!$H$4),VLOOKUP(BC41,'2-CALCUL ANNUALISATION FORFAIT'!$E$24:$K$37,7,FALSE),"NP")</f>
        <v>0.37500000000000006</v>
      </c>
      <c r="BE41" s="182" t="str">
        <f t="shared" si="11"/>
        <v>dimanche</v>
      </c>
      <c r="BF41" s="47">
        <f t="shared" si="23"/>
        <v>46012</v>
      </c>
      <c r="BG41" s="232" cm="1">
        <f t="array" ref="BG41">IFERROR(IF(OR(BF41&lt;'2-CALCUL ANNUALISATION FORFAIT'!$G$4,BF41&gt;'2-CALCUL ANNUALISATION FORFAIT'!$H$4),"NP",IF(BF41=$AA$7,$Z$7,IF(BE41="lundi",IF(INDEX('2-CALCUL ANNUALISATION FORFAIT'!$K$43:$K$52,MOD(BG40,COUNTIF('2-CALCUL ANNUALISATION FORFAIT'!$K$43:$K$52,"&gt;0"))+1)&gt;0,MOD(BG40,COUNTIF('2-CALCUL ANNUALISATION FORFAIT'!$K$43:$K$52,"&gt;0"))+1,1),BG40))),$Z$7)</f>
        <v>1</v>
      </c>
      <c r="BH41" s="233" t="str">
        <f>IF(BG41="NP","NP",
IF(BG41=1,IF(AND(BF41&gt;='2-CALCUL ANNUALISATION FORFAIT'!$G$4,BF41&lt;='2-CALCUL ANNUALISATION FORFAIT'!$H$4),VLOOKUP(BE41,PARAMETRES!$A$16:$B$22,2,FALSE),0),
IF(BG41=2,IF(AND(BF41&gt;='2-CALCUL ANNUALISATION FORFAIT'!$G$4,BF41&lt;='2-CALCUL ANNUALISATION FORFAIT'!$H$4),VLOOKUP(BE41,PARAMETRES!$E$16:$F$22,2,FALSE),0),
IF(BG41=3,IF(AND(BF41&gt;='2-CALCUL ANNUALISATION FORFAIT'!$G$4,BF41&lt;='2-CALCUL ANNUALISATION FORFAIT'!$H$4),VLOOKUP(BE41,PARAMETRES!$I$16:$J$22,2,FALSE),0),
IF(BG41=4,IF(AND(BF41&gt;='2-CALCUL ANNUALISATION FORFAIT'!$G$4,BF41&lt;='2-CALCUL ANNUALISATION FORFAIT'!$H$4),VLOOKUP(BE41,PARAMETRES!$M$16:$N$22,2,FALSE),0),
IF(BG41=5,IF(AND(BF41&gt;='2-CALCUL ANNUALISATION FORFAIT'!$G$4,BF41&lt;='2-CALCUL ANNUALISATION FORFAIT'!$H$4),VLOOKUP(BE41,PARAMETRES!$Q$16:$R$22,2,FALSE),0),
IF(BG41=6,IF(AND(BF41&gt;='2-CALCUL ANNUALISATION FORFAIT'!$G$4,BF41&lt;='2-CALCUL ANNUALISATION FORFAIT'!$H$4),VLOOKUP(BE41,PARAMETRES!$U$16:$V$22,2,FALSE),0),
IF(BG41=7,IF(AND(BF41&gt;='2-CALCUL ANNUALISATION FORFAIT'!$G$4,BF41&lt;='2-CALCUL ANNUALISATION FORFAIT'!$H$4),VLOOKUP(BE41,PARAMETRES!$Y$16:$Z$22,2,FALSE),0),
IF(BG41=8,IF(AND(BF41&gt;='2-CALCUL ANNUALISATION FORFAIT'!$G$4,BF41&lt;='2-CALCUL ANNUALISATION FORFAIT'!$H$4),VLOOKUP(BE41,PARAMETRES!$AC$16:$AD$22,2,FALSE),0),
IF(BG41=9,IF(AND(BF41&gt;='2-CALCUL ANNUALISATION FORFAIT'!$G$4,BF41&lt;='2-CALCUL ANNUALISATION FORFAIT'!$H$4),VLOOKUP(BE41,PARAMETRES!$AG$16:$AH$22,2,FALSE),0),
IF(BG41=10,IF(AND(BF41&gt;='2-CALCUL ANNUALISATION FORFAIT'!$G$4,BF41&lt;='2-CALCUL ANNUALISATION FORFAIT'!$H$4),VLOOKUP(BE41,PARAMETRES!$AK$16:$AL$22,2,FALSE),0))))))))))))</f>
        <v>RH</v>
      </c>
      <c r="BI41" s="183">
        <f>IF(AND(BF41&gt;='2-CALCUL ANNUALISATION FORFAIT'!$G$4,BF41&lt;='2-CALCUL ANNUALISATION FORFAIT'!$H$4),VLOOKUP(BH41,'2-CALCUL ANNUALISATION FORFAIT'!$E$24:$K$37,7,FALSE),"NP")</f>
        <v>0</v>
      </c>
    </row>
    <row r="42" spans="2:61" ht="22.15" customHeight="1" x14ac:dyDescent="0.25">
      <c r="B42" s="182" t="str">
        <f t="shared" si="0"/>
        <v>mercredi</v>
      </c>
      <c r="C42" s="47">
        <f t="shared" si="12"/>
        <v>45679</v>
      </c>
      <c r="D42" s="232" cm="1">
        <f t="array" ref="D42">IFERROR(IF(OR(C42&lt;'2-CALCUL ANNUALISATION FORFAIT'!$G$4,C42&gt;'2-CALCUL ANNUALISATION FORFAIT'!$H$4),"NP",IF(C42=$AA$7,$Z$7,IF(B42="lundi",IF(INDEX('2-CALCUL ANNUALISATION FORFAIT'!$K$43:$K$52,MOD(D41,COUNTIF('2-CALCUL ANNUALISATION FORFAIT'!$K$43:$K$52,"&gt;0"))+1)&gt;0,MOD(D41,COUNTIF('2-CALCUL ANNUALISATION FORFAIT'!$K$43:$K$52,"&gt;0"))+1,1),D41))),$Z$7)</f>
        <v>2</v>
      </c>
      <c r="E42" s="233" t="str">
        <f>IF(D42="NP","NP",
IF(D42=1,IF(AND(C42&gt;='2-CALCUL ANNUALISATION FORFAIT'!$G$4,C42&lt;='2-CALCUL ANNUALISATION FORFAIT'!$H$4),VLOOKUP(B42,PARAMETRES!$A$16:$B$22,2,FALSE),0),
IF(D42=2,IF(AND(C42&gt;='2-CALCUL ANNUALISATION FORFAIT'!$G$4,C42&lt;='2-CALCUL ANNUALISATION FORFAIT'!$H$4),VLOOKUP(B42,PARAMETRES!$E$16:$F$22,2,FALSE),0),
IF(D42=3,IF(AND(C42&gt;='2-CALCUL ANNUALISATION FORFAIT'!$G$4,C42&lt;='2-CALCUL ANNUALISATION FORFAIT'!$H$4),VLOOKUP(B42,PARAMETRES!$I$16:$J$22,2,FALSE),0),
IF(D42=4,IF(AND(C42&gt;='2-CALCUL ANNUALISATION FORFAIT'!$G$4,C42&lt;='2-CALCUL ANNUALISATION FORFAIT'!$H$4),VLOOKUP(B42,PARAMETRES!$M$16:$N$22,2,FALSE),0),
IF(D42=5,IF(AND(C42&gt;='2-CALCUL ANNUALISATION FORFAIT'!$G$4,C42&lt;='2-CALCUL ANNUALISATION FORFAIT'!$H$4),VLOOKUP(B42,PARAMETRES!$Q$16:$R$22,2,FALSE),0),
IF(D42=6,IF(AND(C42&gt;='2-CALCUL ANNUALISATION FORFAIT'!$G$4,C42&lt;='2-CALCUL ANNUALISATION FORFAIT'!$H$4),VLOOKUP(B42,PARAMETRES!$U$16:$V$22,2,FALSE),0),
IF(D42=7,IF(AND(C42&gt;='2-CALCUL ANNUALISATION FORFAIT'!$G$4,C42&lt;='2-CALCUL ANNUALISATION FORFAIT'!$H$4),VLOOKUP(B42,PARAMETRES!$Y$16:$Z$22,2,FALSE),0),
IF(D42=8,IF(AND(C42&gt;='2-CALCUL ANNUALISATION FORFAIT'!$G$4,C42&lt;='2-CALCUL ANNUALISATION FORFAIT'!$H$4),VLOOKUP(B42,PARAMETRES!$AC$16:$AD$22,2,FALSE),0),
IF(D42=9,IF(AND(C42&gt;='2-CALCUL ANNUALISATION FORFAIT'!$G$4,C42&lt;='2-CALCUL ANNUALISATION FORFAIT'!$H$4),VLOOKUP(B42,PARAMETRES!$AG$16:$AH$22,2,FALSE),0),
IF(D42=10,IF(AND(C42&gt;='2-CALCUL ANNUALISATION FORFAIT'!$G$4,C42&lt;='2-CALCUL ANNUALISATION FORFAIT'!$H$4),VLOOKUP(B42,PARAMETRES!$AK$16:$AL$22,2,FALSE),0))))))))))))</f>
        <v>J2</v>
      </c>
      <c r="F42" s="183">
        <f>IF(AND(C42&gt;='2-CALCUL ANNUALISATION FORFAIT'!$G$4,C42&lt;='2-CALCUL ANNUALISATION FORFAIT'!$H$4),VLOOKUP(E42,'2-CALCUL ANNUALISATION FORFAIT'!$E$24:$K$37,7,FALSE),"NP")</f>
        <v>0.20833333333333331</v>
      </c>
      <c r="G42" s="188" t="str">
        <f t="shared" si="1"/>
        <v>samedi</v>
      </c>
      <c r="H42" s="47">
        <f t="shared" si="13"/>
        <v>45710</v>
      </c>
      <c r="I42" s="232" cm="1">
        <f t="array" ref="I42">IFERROR(IF(OR(H42&lt;'2-CALCUL ANNUALISATION FORFAIT'!$G$4,H42&gt;'2-CALCUL ANNUALISATION FORFAIT'!$H$4),"NP",IF(H42=$AA$7,$Z$7,IF(G42="lundi",IF(INDEX('2-CALCUL ANNUALISATION FORFAIT'!$K$43:$K$52,MOD(I41,COUNTIF('2-CALCUL ANNUALISATION FORFAIT'!$K$43:$K$52,"&gt;0"))+1)&gt;0,MOD(I41,COUNTIF('2-CALCUL ANNUALISATION FORFAIT'!$K$43:$K$52,"&gt;0"))+1,1),I41))),$Z$7)</f>
        <v>2</v>
      </c>
      <c r="J42" s="233" t="str">
        <f>IF(I42="NP","NP",
IF(I42=1,IF(AND(H42&gt;='2-CALCUL ANNUALISATION FORFAIT'!$G$4,H42&lt;='2-CALCUL ANNUALISATION FORFAIT'!$H$4),VLOOKUP(G42,PARAMETRES!$A$16:$B$22,2,FALSE),0),
IF(I42=2,IF(AND(H42&gt;='2-CALCUL ANNUALISATION FORFAIT'!$G$4,H42&lt;='2-CALCUL ANNUALISATION FORFAIT'!$H$4),VLOOKUP(G42,PARAMETRES!$E$16:$F$22,2,FALSE),0),
IF(I42=3,IF(AND(H42&gt;='2-CALCUL ANNUALISATION FORFAIT'!$G$4,H42&lt;='2-CALCUL ANNUALISATION FORFAIT'!$H$4),VLOOKUP(G42,PARAMETRES!$I$16:$J$22,2,FALSE),0),
IF(I42=4,IF(AND(H42&gt;='2-CALCUL ANNUALISATION FORFAIT'!$G$4,H42&lt;='2-CALCUL ANNUALISATION FORFAIT'!$H$4),VLOOKUP(G42,PARAMETRES!$M$16:$N$22,2,FALSE),0),
IF(I42=5,IF(AND(H42&gt;='2-CALCUL ANNUALISATION FORFAIT'!$G$4,H42&lt;='2-CALCUL ANNUALISATION FORFAIT'!$H$4),VLOOKUP(G42,PARAMETRES!$Q$16:$R$22,2,FALSE),0),
IF(I42=6,IF(AND(H42&gt;='2-CALCUL ANNUALISATION FORFAIT'!$G$4,H42&lt;='2-CALCUL ANNUALISATION FORFAIT'!$H$4),VLOOKUP(G42,PARAMETRES!$U$16:$V$22,2,FALSE),0),
IF(I42=7,IF(AND(H42&gt;='2-CALCUL ANNUALISATION FORFAIT'!$G$4,H42&lt;='2-CALCUL ANNUALISATION FORFAIT'!$H$4),VLOOKUP(G42,PARAMETRES!$Y$16:$Z$22,2,FALSE),0),
IF(I42=8,IF(AND(H42&gt;='2-CALCUL ANNUALISATION FORFAIT'!$G$4,H42&lt;='2-CALCUL ANNUALISATION FORFAIT'!$H$4),VLOOKUP(G42,PARAMETRES!$AC$16:$AD$22,2,FALSE),0),
IF(I42=9,IF(AND(H42&gt;='2-CALCUL ANNUALISATION FORFAIT'!$G$4,H42&lt;='2-CALCUL ANNUALISATION FORFAIT'!$H$4),VLOOKUP(G42,PARAMETRES!$AG$16:$AH$22,2,FALSE),0),
IF(I42=10,IF(AND(H42&gt;='2-CALCUL ANNUALISATION FORFAIT'!$G$4,H42&lt;='2-CALCUL ANNUALISATION FORFAIT'!$H$4),VLOOKUP(G42,PARAMETRES!$AK$16:$AL$22,2,FALSE),0))))))))))))</f>
        <v>RH</v>
      </c>
      <c r="K42" s="183">
        <f>IF(AND(H42&gt;='2-CALCUL ANNUALISATION FORFAIT'!$G$4,H42&lt;='2-CALCUL ANNUALISATION FORFAIT'!$H$4),VLOOKUP(J42,'2-CALCUL ANNUALISATION FORFAIT'!$E$24:$K$37,7,FALSE),"NP")</f>
        <v>0</v>
      </c>
      <c r="L42" s="188" t="str">
        <f t="shared" si="2"/>
        <v>samedi</v>
      </c>
      <c r="M42" s="47">
        <f t="shared" si="14"/>
        <v>45738</v>
      </c>
      <c r="N42" s="232" cm="1">
        <f t="array" ref="N42">IFERROR(IF(OR(M42&lt;'2-CALCUL ANNUALISATION FORFAIT'!$G$4,M42&gt;'2-CALCUL ANNUALISATION FORFAIT'!$H$4),"NP",IF(M42=$AA$7,$Z$7,IF(L42="lundi",IF(INDEX('2-CALCUL ANNUALISATION FORFAIT'!$K$43:$K$52,MOD(N41,COUNTIF('2-CALCUL ANNUALISATION FORFAIT'!$K$43:$K$52,"&gt;0"))+1)&gt;0,MOD(N41,COUNTIF('2-CALCUL ANNUALISATION FORFAIT'!$K$43:$K$52,"&gt;0"))+1,1),N41))),$Z$7)</f>
        <v>2</v>
      </c>
      <c r="O42" s="233" t="str">
        <f>IF(N42="NP","NP",
IF(N42=1,IF(AND(M42&gt;='2-CALCUL ANNUALISATION FORFAIT'!$G$4,M42&lt;='2-CALCUL ANNUALISATION FORFAIT'!$H$4),VLOOKUP(L42,PARAMETRES!$A$16:$B$22,2,FALSE),0),
IF(N42=2,IF(AND(M42&gt;='2-CALCUL ANNUALISATION FORFAIT'!$G$4,M42&lt;='2-CALCUL ANNUALISATION FORFAIT'!$H$4),VLOOKUP(L42,PARAMETRES!$E$16:$F$22,2,FALSE),0),
IF(N42=3,IF(AND(M42&gt;='2-CALCUL ANNUALISATION FORFAIT'!$G$4,M42&lt;='2-CALCUL ANNUALISATION FORFAIT'!$H$4),VLOOKUP(L42,PARAMETRES!$I$16:$J$22,2,FALSE),0),
IF(N42=4,IF(AND(M42&gt;='2-CALCUL ANNUALISATION FORFAIT'!$G$4,M42&lt;='2-CALCUL ANNUALISATION FORFAIT'!$H$4),VLOOKUP(L42,PARAMETRES!$M$16:$N$22,2,FALSE),0),
IF(N42=5,IF(AND(M42&gt;='2-CALCUL ANNUALISATION FORFAIT'!$G$4,M42&lt;='2-CALCUL ANNUALISATION FORFAIT'!$H$4),VLOOKUP(L42,PARAMETRES!$Q$16:$R$22,2,FALSE),0),
IF(N42=6,IF(AND(M42&gt;='2-CALCUL ANNUALISATION FORFAIT'!$G$4,M42&lt;='2-CALCUL ANNUALISATION FORFAIT'!$H$4),VLOOKUP(L42,PARAMETRES!$U$16:$V$22,2,FALSE),0),
IF(N42=7,IF(AND(M42&gt;='2-CALCUL ANNUALISATION FORFAIT'!$G$4,M42&lt;='2-CALCUL ANNUALISATION FORFAIT'!$H$4),VLOOKUP(L42,PARAMETRES!$Y$16:$Z$22,2,FALSE),0),
IF(N42=8,IF(AND(M42&gt;='2-CALCUL ANNUALISATION FORFAIT'!$G$4,M42&lt;='2-CALCUL ANNUALISATION FORFAIT'!$H$4),VLOOKUP(L42,PARAMETRES!$AC$16:$AD$22,2,FALSE),0),
IF(N42=9,IF(AND(M42&gt;='2-CALCUL ANNUALISATION FORFAIT'!$G$4,M42&lt;='2-CALCUL ANNUALISATION FORFAIT'!$H$4),VLOOKUP(L42,PARAMETRES!$AG$16:$AH$22,2,FALSE),0),
IF(N42=10,IF(AND(M42&gt;='2-CALCUL ANNUALISATION FORFAIT'!$G$4,M42&lt;='2-CALCUL ANNUALISATION FORFAIT'!$H$4),VLOOKUP(L42,PARAMETRES!$AK$16:$AL$22,2,FALSE),0))))))))))))</f>
        <v>RH</v>
      </c>
      <c r="P42" s="195">
        <f>IF(AND(M42&gt;='2-CALCUL ANNUALISATION FORFAIT'!$G$4,M42&lt;='2-CALCUL ANNUALISATION FORFAIT'!$H$4),VLOOKUP(O42,'2-CALCUL ANNUALISATION FORFAIT'!$E$24:$K$37,7,FALSE),"NP")</f>
        <v>0</v>
      </c>
      <c r="Q42" s="182" t="str">
        <f t="shared" si="3"/>
        <v>mardi</v>
      </c>
      <c r="R42" s="47">
        <f t="shared" si="15"/>
        <v>45769</v>
      </c>
      <c r="S42" s="232" cm="1">
        <f t="array" ref="S42">IFERROR(IF(OR(R42&lt;'2-CALCUL ANNUALISATION FORFAIT'!$G$4,R42&gt;'2-CALCUL ANNUALISATION FORFAIT'!$H$4),"NP",IF(R42=$AA$7,$Z$7,IF(Q42="lundi",IF(INDEX('2-CALCUL ANNUALISATION FORFAIT'!$K$43:$K$52,MOD(S41,COUNTIF('2-CALCUL ANNUALISATION FORFAIT'!$K$43:$K$52,"&gt;0"))+1)&gt;0,MOD(S41,COUNTIF('2-CALCUL ANNUALISATION FORFAIT'!$K$43:$K$52,"&gt;0"))+1,1),S41))),$Z$7)</f>
        <v>1</v>
      </c>
      <c r="T42" s="233" t="str">
        <f>IF(S42="NP","NP",
IF(S42=1,IF(AND(R42&gt;='2-CALCUL ANNUALISATION FORFAIT'!$G$4,R42&lt;='2-CALCUL ANNUALISATION FORFAIT'!$H$4),VLOOKUP(Q42,PARAMETRES!$A$16:$B$22,2,FALSE),0),
IF(S42=2,IF(AND(R42&gt;='2-CALCUL ANNUALISATION FORFAIT'!$G$4,R42&lt;='2-CALCUL ANNUALISATION FORFAIT'!$H$4),VLOOKUP(Q42,PARAMETRES!$E$16:$F$22,2,FALSE),0),
IF(S42=3,IF(AND(R42&gt;='2-CALCUL ANNUALISATION FORFAIT'!$G$4,R42&lt;='2-CALCUL ANNUALISATION FORFAIT'!$H$4),VLOOKUP(Q42,PARAMETRES!$I$16:$J$22,2,FALSE),0),
IF(S42=4,IF(AND(R42&gt;='2-CALCUL ANNUALISATION FORFAIT'!$G$4,R42&lt;='2-CALCUL ANNUALISATION FORFAIT'!$H$4),VLOOKUP(Q42,PARAMETRES!$M$16:$N$22,2,FALSE),0),
IF(S42=5,IF(AND(R42&gt;='2-CALCUL ANNUALISATION FORFAIT'!$G$4,R42&lt;='2-CALCUL ANNUALISATION FORFAIT'!$H$4),VLOOKUP(Q42,PARAMETRES!$Q$16:$R$22,2,FALSE),0),
IF(S42=6,IF(AND(R42&gt;='2-CALCUL ANNUALISATION FORFAIT'!$G$4,R42&lt;='2-CALCUL ANNUALISATION FORFAIT'!$H$4),VLOOKUP(Q42,PARAMETRES!$U$16:$V$22,2,FALSE),0),
IF(S42=7,IF(AND(R42&gt;='2-CALCUL ANNUALISATION FORFAIT'!$G$4,R42&lt;='2-CALCUL ANNUALISATION FORFAIT'!$H$4),VLOOKUP(Q42,PARAMETRES!$Y$16:$Z$22,2,FALSE),0),
IF(S42=8,IF(AND(R42&gt;='2-CALCUL ANNUALISATION FORFAIT'!$G$4,R42&lt;='2-CALCUL ANNUALISATION FORFAIT'!$H$4),VLOOKUP(Q42,PARAMETRES!$AC$16:$AD$22,2,FALSE),0),
IF(S42=9,IF(AND(R42&gt;='2-CALCUL ANNUALISATION FORFAIT'!$G$4,R42&lt;='2-CALCUL ANNUALISATION FORFAIT'!$H$4),VLOOKUP(Q42,PARAMETRES!$AG$16:$AH$22,2,FALSE),0),
IF(S42=10,IF(AND(R42&gt;='2-CALCUL ANNUALISATION FORFAIT'!$G$4,R42&lt;='2-CALCUL ANNUALISATION FORFAIT'!$H$4),VLOOKUP(Q42,PARAMETRES!$AK$16:$AL$22,2,FALSE),0))))))))))))</f>
        <v>J</v>
      </c>
      <c r="U42" s="195">
        <f>IF(AND(R42&gt;='2-CALCUL ANNUALISATION FORFAIT'!$G$4,R42&lt;='2-CALCUL ANNUALISATION FORFAIT'!$H$4),VLOOKUP(T42,'2-CALCUL ANNUALISATION FORFAIT'!$E$24:$K$37,7,FALSE),"NP")</f>
        <v>0.37500000000000006</v>
      </c>
      <c r="V42" s="199" t="str">
        <f t="shared" si="4"/>
        <v>jeudi</v>
      </c>
      <c r="W42" s="181">
        <f t="shared" si="16"/>
        <v>45799</v>
      </c>
      <c r="X42" s="232" cm="1">
        <f t="array" ref="X42">IFERROR(IF(OR(W42&lt;'2-CALCUL ANNUALISATION FORFAIT'!$G$4,W42&gt;'2-CALCUL ANNUALISATION FORFAIT'!$H$4),"NP",IF(W42=$AA$7,$Z$7,IF(V42="lundi",IF(INDEX('2-CALCUL ANNUALISATION FORFAIT'!$K$43:$K$52,MOD(X41,COUNTIF('2-CALCUL ANNUALISATION FORFAIT'!$K$43:$K$52,"&gt;0"))+1)&gt;0,MOD(X41,COUNTIF('2-CALCUL ANNUALISATION FORFAIT'!$K$43:$K$52,"&gt;0"))+1,1),X41))),$Z$7)</f>
        <v>1</v>
      </c>
      <c r="Y42" s="233" t="str">
        <f>IF(X42="NP","NP",
IF(X42=1,IF(AND(W42&gt;='2-CALCUL ANNUALISATION FORFAIT'!$G$4,W42&lt;='2-CALCUL ANNUALISATION FORFAIT'!$H$4),VLOOKUP(V42,PARAMETRES!$A$16:$B$22,2,FALSE),0),
IF(X42=2,IF(AND(W42&gt;='2-CALCUL ANNUALISATION FORFAIT'!$G$4,W42&lt;='2-CALCUL ANNUALISATION FORFAIT'!$H$4),VLOOKUP(V42,PARAMETRES!$E$16:$F$22,2,FALSE),0),
IF(X42=3,IF(AND(W42&gt;='2-CALCUL ANNUALISATION FORFAIT'!$G$4,W42&lt;='2-CALCUL ANNUALISATION FORFAIT'!$H$4),VLOOKUP(V42,PARAMETRES!$I$16:$J$22,2,FALSE),0),
IF(X42=4,IF(AND(W42&gt;='2-CALCUL ANNUALISATION FORFAIT'!$G$4,W42&lt;='2-CALCUL ANNUALISATION FORFAIT'!$H$4),VLOOKUP(V42,PARAMETRES!$M$16:$N$22,2,FALSE),0),
IF(X42=5,IF(AND(W42&gt;='2-CALCUL ANNUALISATION FORFAIT'!$G$4,W42&lt;='2-CALCUL ANNUALISATION FORFAIT'!$H$4),VLOOKUP(V42,PARAMETRES!$Q$16:$R$22,2,FALSE),0),
IF(X42=6,IF(AND(W42&gt;='2-CALCUL ANNUALISATION FORFAIT'!$G$4,W42&lt;='2-CALCUL ANNUALISATION FORFAIT'!$H$4),VLOOKUP(V42,PARAMETRES!$U$16:$V$22,2,FALSE),0),
IF(X42=7,IF(AND(W42&gt;='2-CALCUL ANNUALISATION FORFAIT'!$G$4,W42&lt;='2-CALCUL ANNUALISATION FORFAIT'!$H$4),VLOOKUP(V42,PARAMETRES!$Y$16:$Z$22,2,FALSE),0),
IF(X42=8,IF(AND(W42&gt;='2-CALCUL ANNUALISATION FORFAIT'!$G$4,W42&lt;='2-CALCUL ANNUALISATION FORFAIT'!$H$4),VLOOKUP(V42,PARAMETRES!$AC$16:$AD$22,2,FALSE),0),
IF(X42=9,IF(AND(W42&gt;='2-CALCUL ANNUALISATION FORFAIT'!$G$4,W42&lt;='2-CALCUL ANNUALISATION FORFAIT'!$H$4),VLOOKUP(V42,PARAMETRES!$AG$16:$AH$22,2,FALSE),0),
IF(X42=10,IF(AND(W42&gt;='2-CALCUL ANNUALISATION FORFAIT'!$G$4,W42&lt;='2-CALCUL ANNUALISATION FORFAIT'!$H$4),VLOOKUP(V42,PARAMETRES!$AK$16:$AL$22,2,FALSE),0))))))))))))</f>
        <v>J</v>
      </c>
      <c r="Z42" s="195">
        <f>IF(AND(W42&gt;='2-CALCUL ANNUALISATION FORFAIT'!$G$4,W42&lt;='2-CALCUL ANNUALISATION FORFAIT'!$H$4),VLOOKUP(Y42,'2-CALCUL ANNUALISATION FORFAIT'!$E$24:$K$37,7,FALSE),"NP")</f>
        <v>0.37500000000000006</v>
      </c>
      <c r="AA42" s="182" t="str">
        <f t="shared" si="5"/>
        <v>dimanche</v>
      </c>
      <c r="AB42" s="47">
        <f t="shared" si="17"/>
        <v>45830</v>
      </c>
      <c r="AC42" s="232" cm="1">
        <f t="array" ref="AC42">IFERROR(IF(OR(AB42&lt;'2-CALCUL ANNUALISATION FORFAIT'!$G$4,AB42&gt;'2-CALCUL ANNUALISATION FORFAIT'!$H$4),"NP",IF(AB42=$AA$7,$Z$7,IF(AA42="lundi",IF(INDEX('2-CALCUL ANNUALISATION FORFAIT'!$K$43:$K$52,MOD(AC41,COUNTIF('2-CALCUL ANNUALISATION FORFAIT'!$K$43:$K$52,"&gt;0"))+1)&gt;0,MOD(AC41,COUNTIF('2-CALCUL ANNUALISATION FORFAIT'!$K$43:$K$52,"&gt;0"))+1,1),AC41))),$Z$7)</f>
        <v>1</v>
      </c>
      <c r="AD42" s="233" t="str">
        <f>IF(AC42="NP","NP",
IF(AC42=1,IF(AND(AB42&gt;='2-CALCUL ANNUALISATION FORFAIT'!$G$4,AB42&lt;='2-CALCUL ANNUALISATION FORFAIT'!$H$4),VLOOKUP(AA42,PARAMETRES!$A$16:$B$22,2,FALSE),0),
IF(AC42=2,IF(AND(AB42&gt;='2-CALCUL ANNUALISATION FORFAIT'!$G$4,AB42&lt;='2-CALCUL ANNUALISATION FORFAIT'!$H$4),VLOOKUP(AA42,PARAMETRES!$E$16:$F$22,2,FALSE),0),
IF(AC42=3,IF(AND(AB42&gt;='2-CALCUL ANNUALISATION FORFAIT'!$G$4,AB42&lt;='2-CALCUL ANNUALISATION FORFAIT'!$H$4),VLOOKUP(AA42,PARAMETRES!$I$16:$J$22,2,FALSE),0),
IF(AC42=4,IF(AND(AB42&gt;='2-CALCUL ANNUALISATION FORFAIT'!$G$4,AB42&lt;='2-CALCUL ANNUALISATION FORFAIT'!$H$4),VLOOKUP(AA42,PARAMETRES!$M$16:$N$22,2,FALSE),0),
IF(AC42=5,IF(AND(AB42&gt;='2-CALCUL ANNUALISATION FORFAIT'!$G$4,AB42&lt;='2-CALCUL ANNUALISATION FORFAIT'!$H$4),VLOOKUP(AA42,PARAMETRES!$Q$16:$R$22,2,FALSE),0),
IF(AC42=6,IF(AND(AB42&gt;='2-CALCUL ANNUALISATION FORFAIT'!$G$4,AB42&lt;='2-CALCUL ANNUALISATION FORFAIT'!$H$4),VLOOKUP(AA42,PARAMETRES!$U$16:$V$22,2,FALSE),0),
IF(AC42=7,IF(AND(AB42&gt;='2-CALCUL ANNUALISATION FORFAIT'!$G$4,AB42&lt;='2-CALCUL ANNUALISATION FORFAIT'!$H$4),VLOOKUP(AA42,PARAMETRES!$Y$16:$Z$22,2,FALSE),0),
IF(AC42=8,IF(AND(AB42&gt;='2-CALCUL ANNUALISATION FORFAIT'!$G$4,AB42&lt;='2-CALCUL ANNUALISATION FORFAIT'!$H$4),VLOOKUP(AA42,PARAMETRES!$AC$16:$AD$22,2,FALSE),0),
IF(AC42=9,IF(AND(AB42&gt;='2-CALCUL ANNUALISATION FORFAIT'!$G$4,AB42&lt;='2-CALCUL ANNUALISATION FORFAIT'!$H$4),VLOOKUP(AA42,PARAMETRES!$AG$16:$AH$22,2,FALSE),0),
IF(AC42=10,IF(AND(AB42&gt;='2-CALCUL ANNUALISATION FORFAIT'!$G$4,AB42&lt;='2-CALCUL ANNUALISATION FORFAIT'!$H$4),VLOOKUP(AA42,PARAMETRES!$AK$16:$AL$22,2,FALSE),0))))))))))))</f>
        <v>RH</v>
      </c>
      <c r="AE42" s="195">
        <f>IF(AND(AB42&gt;='2-CALCUL ANNUALISATION FORFAIT'!$G$4,AB42&lt;='2-CALCUL ANNUALISATION FORFAIT'!$H$4),VLOOKUP(AD42,'2-CALCUL ANNUALISATION FORFAIT'!$E$24:$K$37,7,FALSE),"NP")</f>
        <v>0</v>
      </c>
      <c r="AF42" s="201" t="str">
        <f t="shared" si="6"/>
        <v>mardi</v>
      </c>
      <c r="AG42" s="47">
        <f t="shared" si="18"/>
        <v>45860</v>
      </c>
      <c r="AH42" s="232" cm="1">
        <f t="array" ref="AH42">IFERROR(IF(OR(AG42&lt;'2-CALCUL ANNUALISATION FORFAIT'!$G$4,AG42&gt;'2-CALCUL ANNUALISATION FORFAIT'!$H$4),"NP",IF(AG42=$AA$7,$Z$7,IF(AF42="lundi",IF(INDEX('2-CALCUL ANNUALISATION FORFAIT'!$K$43:$K$52,MOD(AH41,COUNTIF('2-CALCUL ANNUALISATION FORFAIT'!$K$43:$K$52,"&gt;0"))+1)&gt;0,MOD(AH41,COUNTIF('2-CALCUL ANNUALISATION FORFAIT'!$K$43:$K$52,"&gt;0"))+1,1),AH41))),$Z$7)</f>
        <v>2</v>
      </c>
      <c r="AI42" s="233" t="str">
        <f>IF(AH42="NP","NP",
IF(AH42=1,IF(AND(AG42&gt;='2-CALCUL ANNUALISATION FORFAIT'!$G$4,AG42&lt;='2-CALCUL ANNUALISATION FORFAIT'!$H$4),VLOOKUP(AF42,PARAMETRES!$A$16:$B$22,2,FALSE),0),
IF(AH42=2,IF(AND(AG42&gt;='2-CALCUL ANNUALISATION FORFAIT'!$G$4,AG42&lt;='2-CALCUL ANNUALISATION FORFAIT'!$H$4),VLOOKUP(AF42,PARAMETRES!$E$16:$F$22,2,FALSE),0),
IF(AH42=3,IF(AND(AG42&gt;='2-CALCUL ANNUALISATION FORFAIT'!$G$4,AG42&lt;='2-CALCUL ANNUALISATION FORFAIT'!$H$4),VLOOKUP(AF42,PARAMETRES!$I$16:$J$22,2,FALSE),0),
IF(AH42=4,IF(AND(AG42&gt;='2-CALCUL ANNUALISATION FORFAIT'!$G$4,AG42&lt;='2-CALCUL ANNUALISATION FORFAIT'!$H$4),VLOOKUP(AF42,PARAMETRES!$M$16:$N$22,2,FALSE),0),
IF(AH42=5,IF(AND(AG42&gt;='2-CALCUL ANNUALISATION FORFAIT'!$G$4,AG42&lt;='2-CALCUL ANNUALISATION FORFAIT'!$H$4),VLOOKUP(AF42,PARAMETRES!$Q$16:$R$22,2,FALSE),0),
IF(AH42=6,IF(AND(AG42&gt;='2-CALCUL ANNUALISATION FORFAIT'!$G$4,AG42&lt;='2-CALCUL ANNUALISATION FORFAIT'!$H$4),VLOOKUP(AF42,PARAMETRES!$U$16:$V$22,2,FALSE),0),
IF(AH42=7,IF(AND(AG42&gt;='2-CALCUL ANNUALISATION FORFAIT'!$G$4,AG42&lt;='2-CALCUL ANNUALISATION FORFAIT'!$H$4),VLOOKUP(AF42,PARAMETRES!$Y$16:$Z$22,2,FALSE),0),
IF(AH42=8,IF(AND(AG42&gt;='2-CALCUL ANNUALISATION FORFAIT'!$G$4,AG42&lt;='2-CALCUL ANNUALISATION FORFAIT'!$H$4),VLOOKUP(AF42,PARAMETRES!$AC$16:$AD$22,2,FALSE),0),
IF(AH42=9,IF(AND(AG42&gt;='2-CALCUL ANNUALISATION FORFAIT'!$G$4,AG42&lt;='2-CALCUL ANNUALISATION FORFAIT'!$H$4),VLOOKUP(AF42,PARAMETRES!$AG$16:$AH$22,2,FALSE),0),
IF(AH42=10,IF(AND(AG42&gt;='2-CALCUL ANNUALISATION FORFAIT'!$G$4,AG42&lt;='2-CALCUL ANNUALISATION FORFAIT'!$H$4),VLOOKUP(AF42,PARAMETRES!$AK$16:$AL$22,2,FALSE),0))))))))))))</f>
        <v>J2</v>
      </c>
      <c r="AJ42" s="195">
        <f>IF(AND(AG42&gt;='2-CALCUL ANNUALISATION FORFAIT'!$G$4,AG42&lt;='2-CALCUL ANNUALISATION FORFAIT'!$H$4),VLOOKUP(AI42,'2-CALCUL ANNUALISATION FORFAIT'!$E$24:$K$37,7,FALSE),"NP")</f>
        <v>0.20833333333333331</v>
      </c>
      <c r="AK42" s="182" t="str">
        <f t="shared" si="7"/>
        <v>vendredi</v>
      </c>
      <c r="AL42" s="47">
        <f t="shared" si="19"/>
        <v>45891</v>
      </c>
      <c r="AM42" s="232" cm="1">
        <f t="array" ref="AM42">IFERROR(IF(OR(AL42&lt;'2-CALCUL ANNUALISATION FORFAIT'!$G$4,AL42&gt;'2-CALCUL ANNUALISATION FORFAIT'!$H$4),"NP",IF(AL42=$AA$7,$Z$7,IF(AK42="lundi",IF(INDEX('2-CALCUL ANNUALISATION FORFAIT'!$K$43:$K$52,MOD(AM41,COUNTIF('2-CALCUL ANNUALISATION FORFAIT'!$K$43:$K$52,"&gt;0"))+1)&gt;0,MOD(AM41,COUNTIF('2-CALCUL ANNUALISATION FORFAIT'!$K$43:$K$52,"&gt;0"))+1,1),AM41))),$Z$7)</f>
        <v>2</v>
      </c>
      <c r="AN42" s="233" t="str">
        <f>IF(AM42="NP","NP",
IF(AM42=1,IF(AND(AL42&gt;='2-CALCUL ANNUALISATION FORFAIT'!$G$4,AL42&lt;='2-CALCUL ANNUALISATION FORFAIT'!$H$4),VLOOKUP(AK42,PARAMETRES!$A$16:$B$22,2,FALSE),0),
IF(AM42=2,IF(AND(AL42&gt;='2-CALCUL ANNUALISATION FORFAIT'!$G$4,AL42&lt;='2-CALCUL ANNUALISATION FORFAIT'!$H$4),VLOOKUP(AK42,PARAMETRES!$E$16:$F$22,2,FALSE),0),
IF(AM42=3,IF(AND(AL42&gt;='2-CALCUL ANNUALISATION FORFAIT'!$G$4,AL42&lt;='2-CALCUL ANNUALISATION FORFAIT'!$H$4),VLOOKUP(AK42,PARAMETRES!$I$16:$J$22,2,FALSE),0),
IF(AM42=4,IF(AND(AL42&gt;='2-CALCUL ANNUALISATION FORFAIT'!$G$4,AL42&lt;='2-CALCUL ANNUALISATION FORFAIT'!$H$4),VLOOKUP(AK42,PARAMETRES!$M$16:$N$22,2,FALSE),0),
IF(AM42=5,IF(AND(AL42&gt;='2-CALCUL ANNUALISATION FORFAIT'!$G$4,AL42&lt;='2-CALCUL ANNUALISATION FORFAIT'!$H$4),VLOOKUP(AK42,PARAMETRES!$Q$16:$R$22,2,FALSE),0),
IF(AM42=6,IF(AND(AL42&gt;='2-CALCUL ANNUALISATION FORFAIT'!$G$4,AL42&lt;='2-CALCUL ANNUALISATION FORFAIT'!$H$4),VLOOKUP(AK42,PARAMETRES!$U$16:$V$22,2,FALSE),0),
IF(AM42=7,IF(AND(AL42&gt;='2-CALCUL ANNUALISATION FORFAIT'!$G$4,AL42&lt;='2-CALCUL ANNUALISATION FORFAIT'!$H$4),VLOOKUP(AK42,PARAMETRES!$Y$16:$Z$22,2,FALSE),0),
IF(AM42=8,IF(AND(AL42&gt;='2-CALCUL ANNUALISATION FORFAIT'!$G$4,AL42&lt;='2-CALCUL ANNUALISATION FORFAIT'!$H$4),VLOOKUP(AK42,PARAMETRES!$AC$16:$AD$22,2,FALSE),0),
IF(AM42=9,IF(AND(AL42&gt;='2-CALCUL ANNUALISATION FORFAIT'!$G$4,AL42&lt;='2-CALCUL ANNUALISATION FORFAIT'!$H$4),VLOOKUP(AK42,PARAMETRES!$AG$16:$AH$22,2,FALSE),0),
IF(AM42=10,IF(AND(AL42&gt;='2-CALCUL ANNUALISATION FORFAIT'!$G$4,AL42&lt;='2-CALCUL ANNUALISATION FORFAIT'!$H$4),VLOOKUP(AK42,PARAMETRES!$AK$16:$AL$22,2,FALSE),0))))))))))))</f>
        <v>J2</v>
      </c>
      <c r="AO42" s="195">
        <f>IF(AND(AL42&gt;='2-CALCUL ANNUALISATION FORFAIT'!$G$4,AL42&lt;='2-CALCUL ANNUALISATION FORFAIT'!$H$4),VLOOKUP(AN42,'2-CALCUL ANNUALISATION FORFAIT'!$E$24:$K$37,7,FALSE),"NP")</f>
        <v>0.20833333333333331</v>
      </c>
      <c r="AP42" s="182" t="str">
        <f t="shared" si="8"/>
        <v>lundi</v>
      </c>
      <c r="AQ42" s="47">
        <f t="shared" si="20"/>
        <v>45922</v>
      </c>
      <c r="AR42" s="232" cm="1">
        <f t="array" ref="AR42">IFERROR(IF(OR(AQ42&lt;'2-CALCUL ANNUALISATION FORFAIT'!$G$4,AQ42&gt;'2-CALCUL ANNUALISATION FORFAIT'!$H$4),"NP",IF(AQ42=$AA$7,$Z$7,IF(AP42="lundi",IF(INDEX('2-CALCUL ANNUALISATION FORFAIT'!$K$43:$K$52,MOD(AR41,COUNTIF('2-CALCUL ANNUALISATION FORFAIT'!$K$43:$K$52,"&gt;0"))+1)&gt;0,MOD(AR41,COUNTIF('2-CALCUL ANNUALISATION FORFAIT'!$K$43:$K$52,"&gt;0"))+1,1),AR41))),$Z$7)</f>
        <v>1</v>
      </c>
      <c r="AS42" s="233" t="str">
        <f>IF(AR42="NP","NP",
IF(AR42=1,IF(AND(AQ42&gt;='2-CALCUL ANNUALISATION FORFAIT'!$G$4,AQ42&lt;='2-CALCUL ANNUALISATION FORFAIT'!$H$4),VLOOKUP(AP42,PARAMETRES!$A$16:$B$22,2,FALSE),0),
IF(AR42=2,IF(AND(AQ42&gt;='2-CALCUL ANNUALISATION FORFAIT'!$G$4,AQ42&lt;='2-CALCUL ANNUALISATION FORFAIT'!$H$4),VLOOKUP(AP42,PARAMETRES!$E$16:$F$22,2,FALSE),0),
IF(AR42=3,IF(AND(AQ42&gt;='2-CALCUL ANNUALISATION FORFAIT'!$G$4,AQ42&lt;='2-CALCUL ANNUALISATION FORFAIT'!$H$4),VLOOKUP(AP42,PARAMETRES!$I$16:$J$22,2,FALSE),0),
IF(AR42=4,IF(AND(AQ42&gt;='2-CALCUL ANNUALISATION FORFAIT'!$G$4,AQ42&lt;='2-CALCUL ANNUALISATION FORFAIT'!$H$4),VLOOKUP(AP42,PARAMETRES!$M$16:$N$22,2,FALSE),0),
IF(AR42=5,IF(AND(AQ42&gt;='2-CALCUL ANNUALISATION FORFAIT'!$G$4,AQ42&lt;='2-CALCUL ANNUALISATION FORFAIT'!$H$4),VLOOKUP(AP42,PARAMETRES!$Q$16:$R$22,2,FALSE),0),
IF(AR42=6,IF(AND(AQ42&gt;='2-CALCUL ANNUALISATION FORFAIT'!$G$4,AQ42&lt;='2-CALCUL ANNUALISATION FORFAIT'!$H$4),VLOOKUP(AP42,PARAMETRES!$U$16:$V$22,2,FALSE),0),
IF(AR42=7,IF(AND(AQ42&gt;='2-CALCUL ANNUALISATION FORFAIT'!$G$4,AQ42&lt;='2-CALCUL ANNUALISATION FORFAIT'!$H$4),VLOOKUP(AP42,PARAMETRES!$Y$16:$Z$22,2,FALSE),0),
IF(AR42=8,IF(AND(AQ42&gt;='2-CALCUL ANNUALISATION FORFAIT'!$G$4,AQ42&lt;='2-CALCUL ANNUALISATION FORFAIT'!$H$4),VLOOKUP(AP42,PARAMETRES!$AC$16:$AD$22,2,FALSE),0),
IF(AR42=9,IF(AND(AQ42&gt;='2-CALCUL ANNUALISATION FORFAIT'!$G$4,AQ42&lt;='2-CALCUL ANNUALISATION FORFAIT'!$H$4),VLOOKUP(AP42,PARAMETRES!$AG$16:$AH$22,2,FALSE),0),
IF(AR42=10,IF(AND(AQ42&gt;='2-CALCUL ANNUALISATION FORFAIT'!$G$4,AQ42&lt;='2-CALCUL ANNUALISATION FORFAIT'!$H$4),VLOOKUP(AP42,PARAMETRES!$AK$16:$AL$22,2,FALSE),0))))))))))))</f>
        <v>J</v>
      </c>
      <c r="AT42" s="195">
        <f>IF(AND(AQ42&gt;='2-CALCUL ANNUALISATION FORFAIT'!$G$4,AQ42&lt;='2-CALCUL ANNUALISATION FORFAIT'!$H$4),VLOOKUP(AS42,'2-CALCUL ANNUALISATION FORFAIT'!$E$24:$K$37,7,FALSE),"NP")</f>
        <v>0.37500000000000006</v>
      </c>
      <c r="AU42" s="182" t="str">
        <f t="shared" si="9"/>
        <v>mercredi</v>
      </c>
      <c r="AV42" s="180">
        <f t="shared" si="21"/>
        <v>45952</v>
      </c>
      <c r="AW42" s="232" cm="1">
        <f t="array" ref="AW42">IFERROR(IF(OR(AV42&lt;'2-CALCUL ANNUALISATION FORFAIT'!$G$4,AV42&gt;'2-CALCUL ANNUALISATION FORFAIT'!$H$4),"NP",IF(AV42=$AA$7,$Z$7,IF(AU42="lundi",IF(INDEX('2-CALCUL ANNUALISATION FORFAIT'!$K$43:$K$52,MOD(AW41,COUNTIF('2-CALCUL ANNUALISATION FORFAIT'!$K$43:$K$52,"&gt;0"))+1)&gt;0,MOD(AW41,COUNTIF('2-CALCUL ANNUALISATION FORFAIT'!$K$43:$K$52,"&gt;0"))+1,1),AW41))),$Z$7)</f>
        <v>1</v>
      </c>
      <c r="AX42" s="233" t="str">
        <f>IF(AW42="NP","NP",
IF(AW42=1,IF(AND(AV42&gt;='2-CALCUL ANNUALISATION FORFAIT'!$G$4,AV42&lt;='2-CALCUL ANNUALISATION FORFAIT'!$H$4),VLOOKUP(AU42,PARAMETRES!$A$16:$B$22,2,FALSE),0),
IF(AW42=2,IF(AND(AV42&gt;='2-CALCUL ANNUALISATION FORFAIT'!$G$4,AV42&lt;='2-CALCUL ANNUALISATION FORFAIT'!$H$4),VLOOKUP(AU42,PARAMETRES!$E$16:$F$22,2,FALSE),0),
IF(AW42=3,IF(AND(AV42&gt;='2-CALCUL ANNUALISATION FORFAIT'!$G$4,AV42&lt;='2-CALCUL ANNUALISATION FORFAIT'!$H$4),VLOOKUP(AU42,PARAMETRES!$I$16:$J$22,2,FALSE),0),
IF(AW42=4,IF(AND(AV42&gt;='2-CALCUL ANNUALISATION FORFAIT'!$G$4,AV42&lt;='2-CALCUL ANNUALISATION FORFAIT'!$H$4),VLOOKUP(AU42,PARAMETRES!$M$16:$N$22,2,FALSE),0),
IF(AW42=5,IF(AND(AV42&gt;='2-CALCUL ANNUALISATION FORFAIT'!$G$4,AV42&lt;='2-CALCUL ANNUALISATION FORFAIT'!$H$4),VLOOKUP(AU42,PARAMETRES!$Q$16:$R$22,2,FALSE),0),
IF(AW42=6,IF(AND(AV42&gt;='2-CALCUL ANNUALISATION FORFAIT'!$G$4,AV42&lt;='2-CALCUL ANNUALISATION FORFAIT'!$H$4),VLOOKUP(AU42,PARAMETRES!$U$16:$V$22,2,FALSE),0),
IF(AW42=7,IF(AND(AV42&gt;='2-CALCUL ANNUALISATION FORFAIT'!$G$4,AV42&lt;='2-CALCUL ANNUALISATION FORFAIT'!$H$4),VLOOKUP(AU42,PARAMETRES!$Y$16:$Z$22,2,FALSE),0),
IF(AW42=8,IF(AND(AV42&gt;='2-CALCUL ANNUALISATION FORFAIT'!$G$4,AV42&lt;='2-CALCUL ANNUALISATION FORFAIT'!$H$4),VLOOKUP(AU42,PARAMETRES!$AC$16:$AD$22,2,FALSE),0),
IF(AW42=9,IF(AND(AV42&gt;='2-CALCUL ANNUALISATION FORFAIT'!$G$4,AV42&lt;='2-CALCUL ANNUALISATION FORFAIT'!$H$4),VLOOKUP(AU42,PARAMETRES!$AG$16:$AH$22,2,FALSE),0),
IF(AW42=10,IF(AND(AV42&gt;='2-CALCUL ANNUALISATION FORFAIT'!$G$4,AV42&lt;='2-CALCUL ANNUALISATION FORFAIT'!$H$4),VLOOKUP(AU42,PARAMETRES!$AK$16:$AL$22,2,FALSE),0))))))))))))</f>
        <v>J</v>
      </c>
      <c r="AY42" s="195">
        <f>IF(AND(AV42&gt;='2-CALCUL ANNUALISATION FORFAIT'!$G$4,AV42&lt;='2-CALCUL ANNUALISATION FORFAIT'!$H$4),VLOOKUP(AX42,'2-CALCUL ANNUALISATION FORFAIT'!$E$24:$K$37,7,FALSE),"NP")</f>
        <v>0.37500000000000006</v>
      </c>
      <c r="AZ42" s="182" t="str">
        <f t="shared" si="10"/>
        <v>samedi</v>
      </c>
      <c r="BA42" s="47">
        <f t="shared" si="22"/>
        <v>45983</v>
      </c>
      <c r="BB42" s="232" cm="1">
        <f t="array" ref="BB42">IFERROR(IF(OR(BA42&lt;'2-CALCUL ANNUALISATION FORFAIT'!$G$4,BA42&gt;'2-CALCUL ANNUALISATION FORFAIT'!$H$4),"NP",IF(BA42=$AA$7,$Z$7,IF(AZ42="lundi",IF(INDEX('2-CALCUL ANNUALISATION FORFAIT'!$K$43:$K$52,MOD(BB41,COUNTIF('2-CALCUL ANNUALISATION FORFAIT'!$K$43:$K$52,"&gt;0"))+1)&gt;0,MOD(BB41,COUNTIF('2-CALCUL ANNUALISATION FORFAIT'!$K$43:$K$52,"&gt;0"))+1,1),BB41))),$Z$7)</f>
        <v>1</v>
      </c>
      <c r="BC42" s="233" t="str">
        <f>IF(BB42="NP","NP",
IF(BB42=1,IF(AND(BA42&gt;='2-CALCUL ANNUALISATION FORFAIT'!$G$4,BA42&lt;='2-CALCUL ANNUALISATION FORFAIT'!$H$4),VLOOKUP(AZ42,PARAMETRES!$A$16:$B$22,2,FALSE),0),
IF(BB42=2,IF(AND(BA42&gt;='2-CALCUL ANNUALISATION FORFAIT'!$G$4,BA42&lt;='2-CALCUL ANNUALISATION FORFAIT'!$H$4),VLOOKUP(AZ42,PARAMETRES!$E$16:$F$22,2,FALSE),0),
IF(BB42=3,IF(AND(BA42&gt;='2-CALCUL ANNUALISATION FORFAIT'!$G$4,BA42&lt;='2-CALCUL ANNUALISATION FORFAIT'!$H$4),VLOOKUP(AZ42,PARAMETRES!$I$16:$J$22,2,FALSE),0),
IF(BB42=4,IF(AND(BA42&gt;='2-CALCUL ANNUALISATION FORFAIT'!$G$4,BA42&lt;='2-CALCUL ANNUALISATION FORFAIT'!$H$4),VLOOKUP(AZ42,PARAMETRES!$M$16:$N$22,2,FALSE),0),
IF(BB42=5,IF(AND(BA42&gt;='2-CALCUL ANNUALISATION FORFAIT'!$G$4,BA42&lt;='2-CALCUL ANNUALISATION FORFAIT'!$H$4),VLOOKUP(AZ42,PARAMETRES!$Q$16:$R$22,2,FALSE),0),
IF(BB42=6,IF(AND(BA42&gt;='2-CALCUL ANNUALISATION FORFAIT'!$G$4,BA42&lt;='2-CALCUL ANNUALISATION FORFAIT'!$H$4),VLOOKUP(AZ42,PARAMETRES!$U$16:$V$22,2,FALSE),0),
IF(BB42=7,IF(AND(BA42&gt;='2-CALCUL ANNUALISATION FORFAIT'!$G$4,BA42&lt;='2-CALCUL ANNUALISATION FORFAIT'!$H$4),VLOOKUP(AZ42,PARAMETRES!$Y$16:$Z$22,2,FALSE),0),
IF(BB42=8,IF(AND(BA42&gt;='2-CALCUL ANNUALISATION FORFAIT'!$G$4,BA42&lt;='2-CALCUL ANNUALISATION FORFAIT'!$H$4),VLOOKUP(AZ42,PARAMETRES!$AC$16:$AD$22,2,FALSE),0),
IF(BB42=9,IF(AND(BA42&gt;='2-CALCUL ANNUALISATION FORFAIT'!$G$4,BA42&lt;='2-CALCUL ANNUALISATION FORFAIT'!$H$4),VLOOKUP(AZ42,PARAMETRES!$AG$16:$AH$22,2,FALSE),0),
IF(BB42=10,IF(AND(BA42&gt;='2-CALCUL ANNUALISATION FORFAIT'!$G$4,BA42&lt;='2-CALCUL ANNUALISATION FORFAIT'!$H$4),VLOOKUP(AZ42,PARAMETRES!$AK$16:$AL$22,2,FALSE),0))))))))))))</f>
        <v>RH</v>
      </c>
      <c r="BD42" s="195">
        <f>IF(AND(BA42&gt;='2-CALCUL ANNUALISATION FORFAIT'!$G$4,BA42&lt;='2-CALCUL ANNUALISATION FORFAIT'!$H$4),VLOOKUP(BC42,'2-CALCUL ANNUALISATION FORFAIT'!$E$24:$K$37,7,FALSE),"NP")</f>
        <v>0</v>
      </c>
      <c r="BE42" s="182" t="str">
        <f t="shared" si="11"/>
        <v>lundi</v>
      </c>
      <c r="BF42" s="47">
        <f t="shared" si="23"/>
        <v>46013</v>
      </c>
      <c r="BG42" s="232" cm="1">
        <f t="array" ref="BG42">IFERROR(IF(OR(BF42&lt;'2-CALCUL ANNUALISATION FORFAIT'!$G$4,BF42&gt;'2-CALCUL ANNUALISATION FORFAIT'!$H$4),"NP",IF(BF42=$AA$7,$Z$7,IF(BE42="lundi",IF(INDEX('2-CALCUL ANNUALISATION FORFAIT'!$K$43:$K$52,MOD(BG41,COUNTIF('2-CALCUL ANNUALISATION FORFAIT'!$K$43:$K$52,"&gt;0"))+1)&gt;0,MOD(BG41,COUNTIF('2-CALCUL ANNUALISATION FORFAIT'!$K$43:$K$52,"&gt;0"))+1,1),BG41))),$Z$7)</f>
        <v>2</v>
      </c>
      <c r="BH42" s="233" t="str">
        <f>IF(BG42="NP","NP",
IF(BG42=1,IF(AND(BF42&gt;='2-CALCUL ANNUALISATION FORFAIT'!$G$4,BF42&lt;='2-CALCUL ANNUALISATION FORFAIT'!$H$4),VLOOKUP(BE42,PARAMETRES!$A$16:$B$22,2,FALSE),0),
IF(BG42=2,IF(AND(BF42&gt;='2-CALCUL ANNUALISATION FORFAIT'!$G$4,BF42&lt;='2-CALCUL ANNUALISATION FORFAIT'!$H$4),VLOOKUP(BE42,PARAMETRES!$E$16:$F$22,2,FALSE),0),
IF(BG42=3,IF(AND(BF42&gt;='2-CALCUL ANNUALISATION FORFAIT'!$G$4,BF42&lt;='2-CALCUL ANNUALISATION FORFAIT'!$H$4),VLOOKUP(BE42,PARAMETRES!$I$16:$J$22,2,FALSE),0),
IF(BG42=4,IF(AND(BF42&gt;='2-CALCUL ANNUALISATION FORFAIT'!$G$4,BF42&lt;='2-CALCUL ANNUALISATION FORFAIT'!$H$4),VLOOKUP(BE42,PARAMETRES!$M$16:$N$22,2,FALSE),0),
IF(BG42=5,IF(AND(BF42&gt;='2-CALCUL ANNUALISATION FORFAIT'!$G$4,BF42&lt;='2-CALCUL ANNUALISATION FORFAIT'!$H$4),VLOOKUP(BE42,PARAMETRES!$Q$16:$R$22,2,FALSE),0),
IF(BG42=6,IF(AND(BF42&gt;='2-CALCUL ANNUALISATION FORFAIT'!$G$4,BF42&lt;='2-CALCUL ANNUALISATION FORFAIT'!$H$4),VLOOKUP(BE42,PARAMETRES!$U$16:$V$22,2,FALSE),0),
IF(BG42=7,IF(AND(BF42&gt;='2-CALCUL ANNUALISATION FORFAIT'!$G$4,BF42&lt;='2-CALCUL ANNUALISATION FORFAIT'!$H$4),VLOOKUP(BE42,PARAMETRES!$Y$16:$Z$22,2,FALSE),0),
IF(BG42=8,IF(AND(BF42&gt;='2-CALCUL ANNUALISATION FORFAIT'!$G$4,BF42&lt;='2-CALCUL ANNUALISATION FORFAIT'!$H$4),VLOOKUP(BE42,PARAMETRES!$AC$16:$AD$22,2,FALSE),0),
IF(BG42=9,IF(AND(BF42&gt;='2-CALCUL ANNUALISATION FORFAIT'!$G$4,BF42&lt;='2-CALCUL ANNUALISATION FORFAIT'!$H$4),VLOOKUP(BE42,PARAMETRES!$AG$16:$AH$22,2,FALSE),0),
IF(BG42=10,IF(AND(BF42&gt;='2-CALCUL ANNUALISATION FORFAIT'!$G$4,BF42&lt;='2-CALCUL ANNUALISATION FORFAIT'!$H$4),VLOOKUP(BE42,PARAMETRES!$AK$16:$AL$22,2,FALSE),0))))))))))))</f>
        <v>J2</v>
      </c>
      <c r="BI42" s="183">
        <f>IF(AND(BF42&gt;='2-CALCUL ANNUALISATION FORFAIT'!$G$4,BF42&lt;='2-CALCUL ANNUALISATION FORFAIT'!$H$4),VLOOKUP(BH42,'2-CALCUL ANNUALISATION FORFAIT'!$E$24:$K$37,7,FALSE),"NP")</f>
        <v>0.20833333333333331</v>
      </c>
    </row>
    <row r="43" spans="2:61" ht="22.15" customHeight="1" x14ac:dyDescent="0.25">
      <c r="B43" s="182" t="str">
        <f t="shared" si="0"/>
        <v>jeudi</v>
      </c>
      <c r="C43" s="47">
        <f t="shared" si="12"/>
        <v>45680</v>
      </c>
      <c r="D43" s="232" cm="1">
        <f t="array" ref="D43">IFERROR(IF(OR(C43&lt;'2-CALCUL ANNUALISATION FORFAIT'!$G$4,C43&gt;'2-CALCUL ANNUALISATION FORFAIT'!$H$4),"NP",IF(C43=$AA$7,$Z$7,IF(B43="lundi",IF(INDEX('2-CALCUL ANNUALISATION FORFAIT'!$K$43:$K$52,MOD(D42,COUNTIF('2-CALCUL ANNUALISATION FORFAIT'!$K$43:$K$52,"&gt;0"))+1)&gt;0,MOD(D42,COUNTIF('2-CALCUL ANNUALISATION FORFAIT'!$K$43:$K$52,"&gt;0"))+1,1),D42))),$Z$7)</f>
        <v>2</v>
      </c>
      <c r="E43" s="233" t="str">
        <f>IF(D43="NP","NP",
IF(D43=1,IF(AND(C43&gt;='2-CALCUL ANNUALISATION FORFAIT'!$G$4,C43&lt;='2-CALCUL ANNUALISATION FORFAIT'!$H$4),VLOOKUP(B43,PARAMETRES!$A$16:$B$22,2,FALSE),0),
IF(D43=2,IF(AND(C43&gt;='2-CALCUL ANNUALISATION FORFAIT'!$G$4,C43&lt;='2-CALCUL ANNUALISATION FORFAIT'!$H$4),VLOOKUP(B43,PARAMETRES!$E$16:$F$22,2,FALSE),0),
IF(D43=3,IF(AND(C43&gt;='2-CALCUL ANNUALISATION FORFAIT'!$G$4,C43&lt;='2-CALCUL ANNUALISATION FORFAIT'!$H$4),VLOOKUP(B43,PARAMETRES!$I$16:$J$22,2,FALSE),0),
IF(D43=4,IF(AND(C43&gt;='2-CALCUL ANNUALISATION FORFAIT'!$G$4,C43&lt;='2-CALCUL ANNUALISATION FORFAIT'!$H$4),VLOOKUP(B43,PARAMETRES!$M$16:$N$22,2,FALSE),0),
IF(D43=5,IF(AND(C43&gt;='2-CALCUL ANNUALISATION FORFAIT'!$G$4,C43&lt;='2-CALCUL ANNUALISATION FORFAIT'!$H$4),VLOOKUP(B43,PARAMETRES!$Q$16:$R$22,2,FALSE),0),
IF(D43=6,IF(AND(C43&gt;='2-CALCUL ANNUALISATION FORFAIT'!$G$4,C43&lt;='2-CALCUL ANNUALISATION FORFAIT'!$H$4),VLOOKUP(B43,PARAMETRES!$U$16:$V$22,2,FALSE),0),
IF(D43=7,IF(AND(C43&gt;='2-CALCUL ANNUALISATION FORFAIT'!$G$4,C43&lt;='2-CALCUL ANNUALISATION FORFAIT'!$H$4),VLOOKUP(B43,PARAMETRES!$Y$16:$Z$22,2,FALSE),0),
IF(D43=8,IF(AND(C43&gt;='2-CALCUL ANNUALISATION FORFAIT'!$G$4,C43&lt;='2-CALCUL ANNUALISATION FORFAIT'!$H$4),VLOOKUP(B43,PARAMETRES!$AC$16:$AD$22,2,FALSE),0),
IF(D43=9,IF(AND(C43&gt;='2-CALCUL ANNUALISATION FORFAIT'!$G$4,C43&lt;='2-CALCUL ANNUALISATION FORFAIT'!$H$4),VLOOKUP(B43,PARAMETRES!$AG$16:$AH$22,2,FALSE),0),
IF(D43=10,IF(AND(C43&gt;='2-CALCUL ANNUALISATION FORFAIT'!$G$4,C43&lt;='2-CALCUL ANNUALISATION FORFAIT'!$H$4),VLOOKUP(B43,PARAMETRES!$AK$16:$AL$22,2,FALSE),0))))))))))))</f>
        <v>J2</v>
      </c>
      <c r="F43" s="183">
        <f>IF(AND(C43&gt;='2-CALCUL ANNUALISATION FORFAIT'!$G$4,C43&lt;='2-CALCUL ANNUALISATION FORFAIT'!$H$4),VLOOKUP(E43,'2-CALCUL ANNUALISATION FORFAIT'!$E$24:$K$37,7,FALSE),"NP")</f>
        <v>0.20833333333333331</v>
      </c>
      <c r="G43" s="188" t="str">
        <f t="shared" si="1"/>
        <v>dimanche</v>
      </c>
      <c r="H43" s="47">
        <f t="shared" si="13"/>
        <v>45711</v>
      </c>
      <c r="I43" s="232" cm="1">
        <f t="array" ref="I43">IFERROR(IF(OR(H43&lt;'2-CALCUL ANNUALISATION FORFAIT'!$G$4,H43&gt;'2-CALCUL ANNUALISATION FORFAIT'!$H$4),"NP",IF(H43=$AA$7,$Z$7,IF(G43="lundi",IF(INDEX('2-CALCUL ANNUALISATION FORFAIT'!$K$43:$K$52,MOD(I42,COUNTIF('2-CALCUL ANNUALISATION FORFAIT'!$K$43:$K$52,"&gt;0"))+1)&gt;0,MOD(I42,COUNTIF('2-CALCUL ANNUALISATION FORFAIT'!$K$43:$K$52,"&gt;0"))+1,1),I42))),$Z$7)</f>
        <v>2</v>
      </c>
      <c r="J43" s="233" t="str">
        <f>IF(I43="NP","NP",
IF(I43=1,IF(AND(H43&gt;='2-CALCUL ANNUALISATION FORFAIT'!$G$4,H43&lt;='2-CALCUL ANNUALISATION FORFAIT'!$H$4),VLOOKUP(G43,PARAMETRES!$A$16:$B$22,2,FALSE),0),
IF(I43=2,IF(AND(H43&gt;='2-CALCUL ANNUALISATION FORFAIT'!$G$4,H43&lt;='2-CALCUL ANNUALISATION FORFAIT'!$H$4),VLOOKUP(G43,PARAMETRES!$E$16:$F$22,2,FALSE),0),
IF(I43=3,IF(AND(H43&gt;='2-CALCUL ANNUALISATION FORFAIT'!$G$4,H43&lt;='2-CALCUL ANNUALISATION FORFAIT'!$H$4),VLOOKUP(G43,PARAMETRES!$I$16:$J$22,2,FALSE),0),
IF(I43=4,IF(AND(H43&gt;='2-CALCUL ANNUALISATION FORFAIT'!$G$4,H43&lt;='2-CALCUL ANNUALISATION FORFAIT'!$H$4),VLOOKUP(G43,PARAMETRES!$M$16:$N$22,2,FALSE),0),
IF(I43=5,IF(AND(H43&gt;='2-CALCUL ANNUALISATION FORFAIT'!$G$4,H43&lt;='2-CALCUL ANNUALISATION FORFAIT'!$H$4),VLOOKUP(G43,PARAMETRES!$Q$16:$R$22,2,FALSE),0),
IF(I43=6,IF(AND(H43&gt;='2-CALCUL ANNUALISATION FORFAIT'!$G$4,H43&lt;='2-CALCUL ANNUALISATION FORFAIT'!$H$4),VLOOKUP(G43,PARAMETRES!$U$16:$V$22,2,FALSE),0),
IF(I43=7,IF(AND(H43&gt;='2-CALCUL ANNUALISATION FORFAIT'!$G$4,H43&lt;='2-CALCUL ANNUALISATION FORFAIT'!$H$4),VLOOKUP(G43,PARAMETRES!$Y$16:$Z$22,2,FALSE),0),
IF(I43=8,IF(AND(H43&gt;='2-CALCUL ANNUALISATION FORFAIT'!$G$4,H43&lt;='2-CALCUL ANNUALISATION FORFAIT'!$H$4),VLOOKUP(G43,PARAMETRES!$AC$16:$AD$22,2,FALSE),0),
IF(I43=9,IF(AND(H43&gt;='2-CALCUL ANNUALISATION FORFAIT'!$G$4,H43&lt;='2-CALCUL ANNUALISATION FORFAIT'!$H$4),VLOOKUP(G43,PARAMETRES!$AG$16:$AH$22,2,FALSE),0),
IF(I43=10,IF(AND(H43&gt;='2-CALCUL ANNUALISATION FORFAIT'!$G$4,H43&lt;='2-CALCUL ANNUALISATION FORFAIT'!$H$4),VLOOKUP(G43,PARAMETRES!$AK$16:$AL$22,2,FALSE),0))))))))))))</f>
        <v>RH</v>
      </c>
      <c r="K43" s="183">
        <f>IF(AND(H43&gt;='2-CALCUL ANNUALISATION FORFAIT'!$G$4,H43&lt;='2-CALCUL ANNUALISATION FORFAIT'!$H$4),VLOOKUP(J43,'2-CALCUL ANNUALISATION FORFAIT'!$E$24:$K$37,7,FALSE),"NP")</f>
        <v>0</v>
      </c>
      <c r="L43" s="188" t="str">
        <f t="shared" si="2"/>
        <v>dimanche</v>
      </c>
      <c r="M43" s="47">
        <f t="shared" si="14"/>
        <v>45739</v>
      </c>
      <c r="N43" s="232" cm="1">
        <f t="array" ref="N43">IFERROR(IF(OR(M43&lt;'2-CALCUL ANNUALISATION FORFAIT'!$G$4,M43&gt;'2-CALCUL ANNUALISATION FORFAIT'!$H$4),"NP",IF(M43=$AA$7,$Z$7,IF(L43="lundi",IF(INDEX('2-CALCUL ANNUALISATION FORFAIT'!$K$43:$K$52,MOD(N42,COUNTIF('2-CALCUL ANNUALISATION FORFAIT'!$K$43:$K$52,"&gt;0"))+1)&gt;0,MOD(N42,COUNTIF('2-CALCUL ANNUALISATION FORFAIT'!$K$43:$K$52,"&gt;0"))+1,1),N42))),$Z$7)</f>
        <v>2</v>
      </c>
      <c r="O43" s="233" t="str">
        <f>IF(N43="NP","NP",
IF(N43=1,IF(AND(M43&gt;='2-CALCUL ANNUALISATION FORFAIT'!$G$4,M43&lt;='2-CALCUL ANNUALISATION FORFAIT'!$H$4),VLOOKUP(L43,PARAMETRES!$A$16:$B$22,2,FALSE),0),
IF(N43=2,IF(AND(M43&gt;='2-CALCUL ANNUALISATION FORFAIT'!$G$4,M43&lt;='2-CALCUL ANNUALISATION FORFAIT'!$H$4),VLOOKUP(L43,PARAMETRES!$E$16:$F$22,2,FALSE),0),
IF(N43=3,IF(AND(M43&gt;='2-CALCUL ANNUALISATION FORFAIT'!$G$4,M43&lt;='2-CALCUL ANNUALISATION FORFAIT'!$H$4),VLOOKUP(L43,PARAMETRES!$I$16:$J$22,2,FALSE),0),
IF(N43=4,IF(AND(M43&gt;='2-CALCUL ANNUALISATION FORFAIT'!$G$4,M43&lt;='2-CALCUL ANNUALISATION FORFAIT'!$H$4),VLOOKUP(L43,PARAMETRES!$M$16:$N$22,2,FALSE),0),
IF(N43=5,IF(AND(M43&gt;='2-CALCUL ANNUALISATION FORFAIT'!$G$4,M43&lt;='2-CALCUL ANNUALISATION FORFAIT'!$H$4),VLOOKUP(L43,PARAMETRES!$Q$16:$R$22,2,FALSE),0),
IF(N43=6,IF(AND(M43&gt;='2-CALCUL ANNUALISATION FORFAIT'!$G$4,M43&lt;='2-CALCUL ANNUALISATION FORFAIT'!$H$4),VLOOKUP(L43,PARAMETRES!$U$16:$V$22,2,FALSE),0),
IF(N43=7,IF(AND(M43&gt;='2-CALCUL ANNUALISATION FORFAIT'!$G$4,M43&lt;='2-CALCUL ANNUALISATION FORFAIT'!$H$4),VLOOKUP(L43,PARAMETRES!$Y$16:$Z$22,2,FALSE),0),
IF(N43=8,IF(AND(M43&gt;='2-CALCUL ANNUALISATION FORFAIT'!$G$4,M43&lt;='2-CALCUL ANNUALISATION FORFAIT'!$H$4),VLOOKUP(L43,PARAMETRES!$AC$16:$AD$22,2,FALSE),0),
IF(N43=9,IF(AND(M43&gt;='2-CALCUL ANNUALISATION FORFAIT'!$G$4,M43&lt;='2-CALCUL ANNUALISATION FORFAIT'!$H$4),VLOOKUP(L43,PARAMETRES!$AG$16:$AH$22,2,FALSE),0),
IF(N43=10,IF(AND(M43&gt;='2-CALCUL ANNUALISATION FORFAIT'!$G$4,M43&lt;='2-CALCUL ANNUALISATION FORFAIT'!$H$4),VLOOKUP(L43,PARAMETRES!$AK$16:$AL$22,2,FALSE),0))))))))))))</f>
        <v>RH</v>
      </c>
      <c r="P43" s="195">
        <f>IF(AND(M43&gt;='2-CALCUL ANNUALISATION FORFAIT'!$G$4,M43&lt;='2-CALCUL ANNUALISATION FORFAIT'!$H$4),VLOOKUP(O43,'2-CALCUL ANNUALISATION FORFAIT'!$E$24:$K$37,7,FALSE),"NP")</f>
        <v>0</v>
      </c>
      <c r="Q43" s="182" t="str">
        <f t="shared" si="3"/>
        <v>mercredi</v>
      </c>
      <c r="R43" s="47">
        <f t="shared" si="15"/>
        <v>45770</v>
      </c>
      <c r="S43" s="232" cm="1">
        <f t="array" ref="S43">IFERROR(IF(OR(R43&lt;'2-CALCUL ANNUALISATION FORFAIT'!$G$4,R43&gt;'2-CALCUL ANNUALISATION FORFAIT'!$H$4),"NP",IF(R43=$AA$7,$Z$7,IF(Q43="lundi",IF(INDEX('2-CALCUL ANNUALISATION FORFAIT'!$K$43:$K$52,MOD(S42,COUNTIF('2-CALCUL ANNUALISATION FORFAIT'!$K$43:$K$52,"&gt;0"))+1)&gt;0,MOD(S42,COUNTIF('2-CALCUL ANNUALISATION FORFAIT'!$K$43:$K$52,"&gt;0"))+1,1),S42))),$Z$7)</f>
        <v>1</v>
      </c>
      <c r="T43" s="233" t="str">
        <f>IF(S43="NP","NP",
IF(S43=1,IF(AND(R43&gt;='2-CALCUL ANNUALISATION FORFAIT'!$G$4,R43&lt;='2-CALCUL ANNUALISATION FORFAIT'!$H$4),VLOOKUP(Q43,PARAMETRES!$A$16:$B$22,2,FALSE),0),
IF(S43=2,IF(AND(R43&gt;='2-CALCUL ANNUALISATION FORFAIT'!$G$4,R43&lt;='2-CALCUL ANNUALISATION FORFAIT'!$H$4),VLOOKUP(Q43,PARAMETRES!$E$16:$F$22,2,FALSE),0),
IF(S43=3,IF(AND(R43&gt;='2-CALCUL ANNUALISATION FORFAIT'!$G$4,R43&lt;='2-CALCUL ANNUALISATION FORFAIT'!$H$4),VLOOKUP(Q43,PARAMETRES!$I$16:$J$22,2,FALSE),0),
IF(S43=4,IF(AND(R43&gt;='2-CALCUL ANNUALISATION FORFAIT'!$G$4,R43&lt;='2-CALCUL ANNUALISATION FORFAIT'!$H$4),VLOOKUP(Q43,PARAMETRES!$M$16:$N$22,2,FALSE),0),
IF(S43=5,IF(AND(R43&gt;='2-CALCUL ANNUALISATION FORFAIT'!$G$4,R43&lt;='2-CALCUL ANNUALISATION FORFAIT'!$H$4),VLOOKUP(Q43,PARAMETRES!$Q$16:$R$22,2,FALSE),0),
IF(S43=6,IF(AND(R43&gt;='2-CALCUL ANNUALISATION FORFAIT'!$G$4,R43&lt;='2-CALCUL ANNUALISATION FORFAIT'!$H$4),VLOOKUP(Q43,PARAMETRES!$U$16:$V$22,2,FALSE),0),
IF(S43=7,IF(AND(R43&gt;='2-CALCUL ANNUALISATION FORFAIT'!$G$4,R43&lt;='2-CALCUL ANNUALISATION FORFAIT'!$H$4),VLOOKUP(Q43,PARAMETRES!$Y$16:$Z$22,2,FALSE),0),
IF(S43=8,IF(AND(R43&gt;='2-CALCUL ANNUALISATION FORFAIT'!$G$4,R43&lt;='2-CALCUL ANNUALISATION FORFAIT'!$H$4),VLOOKUP(Q43,PARAMETRES!$AC$16:$AD$22,2,FALSE),0),
IF(S43=9,IF(AND(R43&gt;='2-CALCUL ANNUALISATION FORFAIT'!$G$4,R43&lt;='2-CALCUL ANNUALISATION FORFAIT'!$H$4),VLOOKUP(Q43,PARAMETRES!$AG$16:$AH$22,2,FALSE),0),
IF(S43=10,IF(AND(R43&gt;='2-CALCUL ANNUALISATION FORFAIT'!$G$4,R43&lt;='2-CALCUL ANNUALISATION FORFAIT'!$H$4),VLOOKUP(Q43,PARAMETRES!$AK$16:$AL$22,2,FALSE),0))))))))))))</f>
        <v>J</v>
      </c>
      <c r="U43" s="195">
        <f>IF(AND(R43&gt;='2-CALCUL ANNUALISATION FORFAIT'!$G$4,R43&lt;='2-CALCUL ANNUALISATION FORFAIT'!$H$4),VLOOKUP(T43,'2-CALCUL ANNUALISATION FORFAIT'!$E$24:$K$37,7,FALSE),"NP")</f>
        <v>0.37500000000000006</v>
      </c>
      <c r="V43" s="199" t="str">
        <f t="shared" si="4"/>
        <v>vendredi</v>
      </c>
      <c r="W43" s="181">
        <f t="shared" si="16"/>
        <v>45800</v>
      </c>
      <c r="X43" s="232" cm="1">
        <f t="array" ref="X43">IFERROR(IF(OR(W43&lt;'2-CALCUL ANNUALISATION FORFAIT'!$G$4,W43&gt;'2-CALCUL ANNUALISATION FORFAIT'!$H$4),"NP",IF(W43=$AA$7,$Z$7,IF(V43="lundi",IF(INDEX('2-CALCUL ANNUALISATION FORFAIT'!$K$43:$K$52,MOD(X42,COUNTIF('2-CALCUL ANNUALISATION FORFAIT'!$K$43:$K$52,"&gt;0"))+1)&gt;0,MOD(X42,COUNTIF('2-CALCUL ANNUALISATION FORFAIT'!$K$43:$K$52,"&gt;0"))+1,1),X42))),$Z$7)</f>
        <v>1</v>
      </c>
      <c r="Y43" s="233" t="str">
        <f>IF(X43="NP","NP",
IF(X43=1,IF(AND(W43&gt;='2-CALCUL ANNUALISATION FORFAIT'!$G$4,W43&lt;='2-CALCUL ANNUALISATION FORFAIT'!$H$4),VLOOKUP(V43,PARAMETRES!$A$16:$B$22,2,FALSE),0),
IF(X43=2,IF(AND(W43&gt;='2-CALCUL ANNUALISATION FORFAIT'!$G$4,W43&lt;='2-CALCUL ANNUALISATION FORFAIT'!$H$4),VLOOKUP(V43,PARAMETRES!$E$16:$F$22,2,FALSE),0),
IF(X43=3,IF(AND(W43&gt;='2-CALCUL ANNUALISATION FORFAIT'!$G$4,W43&lt;='2-CALCUL ANNUALISATION FORFAIT'!$H$4),VLOOKUP(V43,PARAMETRES!$I$16:$J$22,2,FALSE),0),
IF(X43=4,IF(AND(W43&gt;='2-CALCUL ANNUALISATION FORFAIT'!$G$4,W43&lt;='2-CALCUL ANNUALISATION FORFAIT'!$H$4),VLOOKUP(V43,PARAMETRES!$M$16:$N$22,2,FALSE),0),
IF(X43=5,IF(AND(W43&gt;='2-CALCUL ANNUALISATION FORFAIT'!$G$4,W43&lt;='2-CALCUL ANNUALISATION FORFAIT'!$H$4),VLOOKUP(V43,PARAMETRES!$Q$16:$R$22,2,FALSE),0),
IF(X43=6,IF(AND(W43&gt;='2-CALCUL ANNUALISATION FORFAIT'!$G$4,W43&lt;='2-CALCUL ANNUALISATION FORFAIT'!$H$4),VLOOKUP(V43,PARAMETRES!$U$16:$V$22,2,FALSE),0),
IF(X43=7,IF(AND(W43&gt;='2-CALCUL ANNUALISATION FORFAIT'!$G$4,W43&lt;='2-CALCUL ANNUALISATION FORFAIT'!$H$4),VLOOKUP(V43,PARAMETRES!$Y$16:$Z$22,2,FALSE),0),
IF(X43=8,IF(AND(W43&gt;='2-CALCUL ANNUALISATION FORFAIT'!$G$4,W43&lt;='2-CALCUL ANNUALISATION FORFAIT'!$H$4),VLOOKUP(V43,PARAMETRES!$AC$16:$AD$22,2,FALSE),0),
IF(X43=9,IF(AND(W43&gt;='2-CALCUL ANNUALISATION FORFAIT'!$G$4,W43&lt;='2-CALCUL ANNUALISATION FORFAIT'!$H$4),VLOOKUP(V43,PARAMETRES!$AG$16:$AH$22,2,FALSE),0),
IF(X43=10,IF(AND(W43&gt;='2-CALCUL ANNUALISATION FORFAIT'!$G$4,W43&lt;='2-CALCUL ANNUALISATION FORFAIT'!$H$4),VLOOKUP(V43,PARAMETRES!$AK$16:$AL$22,2,FALSE),0))))))))))))</f>
        <v>J</v>
      </c>
      <c r="Z43" s="195">
        <f>IF(AND(W43&gt;='2-CALCUL ANNUALISATION FORFAIT'!$G$4,W43&lt;='2-CALCUL ANNUALISATION FORFAIT'!$H$4),VLOOKUP(Y43,'2-CALCUL ANNUALISATION FORFAIT'!$E$24:$K$37,7,FALSE),"NP")</f>
        <v>0.37500000000000006</v>
      </c>
      <c r="AA43" s="182" t="str">
        <f t="shared" si="5"/>
        <v>lundi</v>
      </c>
      <c r="AB43" s="47">
        <f t="shared" si="17"/>
        <v>45831</v>
      </c>
      <c r="AC43" s="232" cm="1">
        <f t="array" ref="AC43">IFERROR(IF(OR(AB43&lt;'2-CALCUL ANNUALISATION FORFAIT'!$G$4,AB43&gt;'2-CALCUL ANNUALISATION FORFAIT'!$H$4),"NP",IF(AB43=$AA$7,$Z$7,IF(AA43="lundi",IF(INDEX('2-CALCUL ANNUALISATION FORFAIT'!$K$43:$K$52,MOD(AC42,COUNTIF('2-CALCUL ANNUALISATION FORFAIT'!$K$43:$K$52,"&gt;0"))+1)&gt;0,MOD(AC42,COUNTIF('2-CALCUL ANNUALISATION FORFAIT'!$K$43:$K$52,"&gt;0"))+1,1),AC42))),$Z$7)</f>
        <v>2</v>
      </c>
      <c r="AD43" s="233" t="str">
        <f>IF(AC43="NP","NP",
IF(AC43=1,IF(AND(AB43&gt;='2-CALCUL ANNUALISATION FORFAIT'!$G$4,AB43&lt;='2-CALCUL ANNUALISATION FORFAIT'!$H$4),VLOOKUP(AA43,PARAMETRES!$A$16:$B$22,2,FALSE),0),
IF(AC43=2,IF(AND(AB43&gt;='2-CALCUL ANNUALISATION FORFAIT'!$G$4,AB43&lt;='2-CALCUL ANNUALISATION FORFAIT'!$H$4),VLOOKUP(AA43,PARAMETRES!$E$16:$F$22,2,FALSE),0),
IF(AC43=3,IF(AND(AB43&gt;='2-CALCUL ANNUALISATION FORFAIT'!$G$4,AB43&lt;='2-CALCUL ANNUALISATION FORFAIT'!$H$4),VLOOKUP(AA43,PARAMETRES!$I$16:$J$22,2,FALSE),0),
IF(AC43=4,IF(AND(AB43&gt;='2-CALCUL ANNUALISATION FORFAIT'!$G$4,AB43&lt;='2-CALCUL ANNUALISATION FORFAIT'!$H$4),VLOOKUP(AA43,PARAMETRES!$M$16:$N$22,2,FALSE),0),
IF(AC43=5,IF(AND(AB43&gt;='2-CALCUL ANNUALISATION FORFAIT'!$G$4,AB43&lt;='2-CALCUL ANNUALISATION FORFAIT'!$H$4),VLOOKUP(AA43,PARAMETRES!$Q$16:$R$22,2,FALSE),0),
IF(AC43=6,IF(AND(AB43&gt;='2-CALCUL ANNUALISATION FORFAIT'!$G$4,AB43&lt;='2-CALCUL ANNUALISATION FORFAIT'!$H$4),VLOOKUP(AA43,PARAMETRES!$U$16:$V$22,2,FALSE),0),
IF(AC43=7,IF(AND(AB43&gt;='2-CALCUL ANNUALISATION FORFAIT'!$G$4,AB43&lt;='2-CALCUL ANNUALISATION FORFAIT'!$H$4),VLOOKUP(AA43,PARAMETRES!$Y$16:$Z$22,2,FALSE),0),
IF(AC43=8,IF(AND(AB43&gt;='2-CALCUL ANNUALISATION FORFAIT'!$G$4,AB43&lt;='2-CALCUL ANNUALISATION FORFAIT'!$H$4),VLOOKUP(AA43,PARAMETRES!$AC$16:$AD$22,2,FALSE),0),
IF(AC43=9,IF(AND(AB43&gt;='2-CALCUL ANNUALISATION FORFAIT'!$G$4,AB43&lt;='2-CALCUL ANNUALISATION FORFAIT'!$H$4),VLOOKUP(AA43,PARAMETRES!$AG$16:$AH$22,2,FALSE),0),
IF(AC43=10,IF(AND(AB43&gt;='2-CALCUL ANNUALISATION FORFAIT'!$G$4,AB43&lt;='2-CALCUL ANNUALISATION FORFAIT'!$H$4),VLOOKUP(AA43,PARAMETRES!$AK$16:$AL$22,2,FALSE),0))))))))))))</f>
        <v>J2</v>
      </c>
      <c r="AE43" s="195">
        <f>IF(AND(AB43&gt;='2-CALCUL ANNUALISATION FORFAIT'!$G$4,AB43&lt;='2-CALCUL ANNUALISATION FORFAIT'!$H$4),VLOOKUP(AD43,'2-CALCUL ANNUALISATION FORFAIT'!$E$24:$K$37,7,FALSE),"NP")</f>
        <v>0.20833333333333331</v>
      </c>
      <c r="AF43" s="201" t="str">
        <f t="shared" si="6"/>
        <v>mercredi</v>
      </c>
      <c r="AG43" s="47">
        <f t="shared" si="18"/>
        <v>45861</v>
      </c>
      <c r="AH43" s="232" cm="1">
        <f t="array" ref="AH43">IFERROR(IF(OR(AG43&lt;'2-CALCUL ANNUALISATION FORFAIT'!$G$4,AG43&gt;'2-CALCUL ANNUALISATION FORFAIT'!$H$4),"NP",IF(AG43=$AA$7,$Z$7,IF(AF43="lundi",IF(INDEX('2-CALCUL ANNUALISATION FORFAIT'!$K$43:$K$52,MOD(AH42,COUNTIF('2-CALCUL ANNUALISATION FORFAIT'!$K$43:$K$52,"&gt;0"))+1)&gt;0,MOD(AH42,COUNTIF('2-CALCUL ANNUALISATION FORFAIT'!$K$43:$K$52,"&gt;0"))+1,1),AH42))),$Z$7)</f>
        <v>2</v>
      </c>
      <c r="AI43" s="233" t="str">
        <f>IF(AH43="NP","NP",
IF(AH43=1,IF(AND(AG43&gt;='2-CALCUL ANNUALISATION FORFAIT'!$G$4,AG43&lt;='2-CALCUL ANNUALISATION FORFAIT'!$H$4),VLOOKUP(AF43,PARAMETRES!$A$16:$B$22,2,FALSE),0),
IF(AH43=2,IF(AND(AG43&gt;='2-CALCUL ANNUALISATION FORFAIT'!$G$4,AG43&lt;='2-CALCUL ANNUALISATION FORFAIT'!$H$4),VLOOKUP(AF43,PARAMETRES!$E$16:$F$22,2,FALSE),0),
IF(AH43=3,IF(AND(AG43&gt;='2-CALCUL ANNUALISATION FORFAIT'!$G$4,AG43&lt;='2-CALCUL ANNUALISATION FORFAIT'!$H$4),VLOOKUP(AF43,PARAMETRES!$I$16:$J$22,2,FALSE),0),
IF(AH43=4,IF(AND(AG43&gt;='2-CALCUL ANNUALISATION FORFAIT'!$G$4,AG43&lt;='2-CALCUL ANNUALISATION FORFAIT'!$H$4),VLOOKUP(AF43,PARAMETRES!$M$16:$N$22,2,FALSE),0),
IF(AH43=5,IF(AND(AG43&gt;='2-CALCUL ANNUALISATION FORFAIT'!$G$4,AG43&lt;='2-CALCUL ANNUALISATION FORFAIT'!$H$4),VLOOKUP(AF43,PARAMETRES!$Q$16:$R$22,2,FALSE),0),
IF(AH43=6,IF(AND(AG43&gt;='2-CALCUL ANNUALISATION FORFAIT'!$G$4,AG43&lt;='2-CALCUL ANNUALISATION FORFAIT'!$H$4),VLOOKUP(AF43,PARAMETRES!$U$16:$V$22,2,FALSE),0),
IF(AH43=7,IF(AND(AG43&gt;='2-CALCUL ANNUALISATION FORFAIT'!$G$4,AG43&lt;='2-CALCUL ANNUALISATION FORFAIT'!$H$4),VLOOKUP(AF43,PARAMETRES!$Y$16:$Z$22,2,FALSE),0),
IF(AH43=8,IF(AND(AG43&gt;='2-CALCUL ANNUALISATION FORFAIT'!$G$4,AG43&lt;='2-CALCUL ANNUALISATION FORFAIT'!$H$4),VLOOKUP(AF43,PARAMETRES!$AC$16:$AD$22,2,FALSE),0),
IF(AH43=9,IF(AND(AG43&gt;='2-CALCUL ANNUALISATION FORFAIT'!$G$4,AG43&lt;='2-CALCUL ANNUALISATION FORFAIT'!$H$4),VLOOKUP(AF43,PARAMETRES!$AG$16:$AH$22,2,FALSE),0),
IF(AH43=10,IF(AND(AG43&gt;='2-CALCUL ANNUALISATION FORFAIT'!$G$4,AG43&lt;='2-CALCUL ANNUALISATION FORFAIT'!$H$4),VLOOKUP(AF43,PARAMETRES!$AK$16:$AL$22,2,FALSE),0))))))))))))</f>
        <v>J2</v>
      </c>
      <c r="AJ43" s="195">
        <f>IF(AND(AG43&gt;='2-CALCUL ANNUALISATION FORFAIT'!$G$4,AG43&lt;='2-CALCUL ANNUALISATION FORFAIT'!$H$4),VLOOKUP(AI43,'2-CALCUL ANNUALISATION FORFAIT'!$E$24:$K$37,7,FALSE),"NP")</f>
        <v>0.20833333333333331</v>
      </c>
      <c r="AK43" s="182" t="str">
        <f t="shared" si="7"/>
        <v>samedi</v>
      </c>
      <c r="AL43" s="47">
        <f t="shared" si="19"/>
        <v>45892</v>
      </c>
      <c r="AM43" s="232" cm="1">
        <f t="array" ref="AM43">IFERROR(IF(OR(AL43&lt;'2-CALCUL ANNUALISATION FORFAIT'!$G$4,AL43&gt;'2-CALCUL ANNUALISATION FORFAIT'!$H$4),"NP",IF(AL43=$AA$7,$Z$7,IF(AK43="lundi",IF(INDEX('2-CALCUL ANNUALISATION FORFAIT'!$K$43:$K$52,MOD(AM42,COUNTIF('2-CALCUL ANNUALISATION FORFAIT'!$K$43:$K$52,"&gt;0"))+1)&gt;0,MOD(AM42,COUNTIF('2-CALCUL ANNUALISATION FORFAIT'!$K$43:$K$52,"&gt;0"))+1,1),AM42))),$Z$7)</f>
        <v>2</v>
      </c>
      <c r="AN43" s="233" t="str">
        <f>IF(AM43="NP","NP",
IF(AM43=1,IF(AND(AL43&gt;='2-CALCUL ANNUALISATION FORFAIT'!$G$4,AL43&lt;='2-CALCUL ANNUALISATION FORFAIT'!$H$4),VLOOKUP(AK43,PARAMETRES!$A$16:$B$22,2,FALSE),0),
IF(AM43=2,IF(AND(AL43&gt;='2-CALCUL ANNUALISATION FORFAIT'!$G$4,AL43&lt;='2-CALCUL ANNUALISATION FORFAIT'!$H$4),VLOOKUP(AK43,PARAMETRES!$E$16:$F$22,2,FALSE),0),
IF(AM43=3,IF(AND(AL43&gt;='2-CALCUL ANNUALISATION FORFAIT'!$G$4,AL43&lt;='2-CALCUL ANNUALISATION FORFAIT'!$H$4),VLOOKUP(AK43,PARAMETRES!$I$16:$J$22,2,FALSE),0),
IF(AM43=4,IF(AND(AL43&gt;='2-CALCUL ANNUALISATION FORFAIT'!$G$4,AL43&lt;='2-CALCUL ANNUALISATION FORFAIT'!$H$4),VLOOKUP(AK43,PARAMETRES!$M$16:$N$22,2,FALSE),0),
IF(AM43=5,IF(AND(AL43&gt;='2-CALCUL ANNUALISATION FORFAIT'!$G$4,AL43&lt;='2-CALCUL ANNUALISATION FORFAIT'!$H$4),VLOOKUP(AK43,PARAMETRES!$Q$16:$R$22,2,FALSE),0),
IF(AM43=6,IF(AND(AL43&gt;='2-CALCUL ANNUALISATION FORFAIT'!$G$4,AL43&lt;='2-CALCUL ANNUALISATION FORFAIT'!$H$4),VLOOKUP(AK43,PARAMETRES!$U$16:$V$22,2,FALSE),0),
IF(AM43=7,IF(AND(AL43&gt;='2-CALCUL ANNUALISATION FORFAIT'!$G$4,AL43&lt;='2-CALCUL ANNUALISATION FORFAIT'!$H$4),VLOOKUP(AK43,PARAMETRES!$Y$16:$Z$22,2,FALSE),0),
IF(AM43=8,IF(AND(AL43&gt;='2-CALCUL ANNUALISATION FORFAIT'!$G$4,AL43&lt;='2-CALCUL ANNUALISATION FORFAIT'!$H$4),VLOOKUP(AK43,PARAMETRES!$AC$16:$AD$22,2,FALSE),0),
IF(AM43=9,IF(AND(AL43&gt;='2-CALCUL ANNUALISATION FORFAIT'!$G$4,AL43&lt;='2-CALCUL ANNUALISATION FORFAIT'!$H$4),VLOOKUP(AK43,PARAMETRES!$AG$16:$AH$22,2,FALSE),0),
IF(AM43=10,IF(AND(AL43&gt;='2-CALCUL ANNUALISATION FORFAIT'!$G$4,AL43&lt;='2-CALCUL ANNUALISATION FORFAIT'!$H$4),VLOOKUP(AK43,PARAMETRES!$AK$16:$AL$22,2,FALSE),0))))))))))))</f>
        <v>RH</v>
      </c>
      <c r="AO43" s="195">
        <f>IF(AND(AL43&gt;='2-CALCUL ANNUALISATION FORFAIT'!$G$4,AL43&lt;='2-CALCUL ANNUALISATION FORFAIT'!$H$4),VLOOKUP(AN43,'2-CALCUL ANNUALISATION FORFAIT'!$E$24:$K$37,7,FALSE),"NP")</f>
        <v>0</v>
      </c>
      <c r="AP43" s="182" t="str">
        <f t="shared" si="8"/>
        <v>mardi</v>
      </c>
      <c r="AQ43" s="47">
        <f t="shared" si="20"/>
        <v>45923</v>
      </c>
      <c r="AR43" s="232" cm="1">
        <f t="array" ref="AR43">IFERROR(IF(OR(AQ43&lt;'2-CALCUL ANNUALISATION FORFAIT'!$G$4,AQ43&gt;'2-CALCUL ANNUALISATION FORFAIT'!$H$4),"NP",IF(AQ43=$AA$7,$Z$7,IF(AP43="lundi",IF(INDEX('2-CALCUL ANNUALISATION FORFAIT'!$K$43:$K$52,MOD(AR42,COUNTIF('2-CALCUL ANNUALISATION FORFAIT'!$K$43:$K$52,"&gt;0"))+1)&gt;0,MOD(AR42,COUNTIF('2-CALCUL ANNUALISATION FORFAIT'!$K$43:$K$52,"&gt;0"))+1,1),AR42))),$Z$7)</f>
        <v>1</v>
      </c>
      <c r="AS43" s="233" t="str">
        <f>IF(AR43="NP","NP",
IF(AR43=1,IF(AND(AQ43&gt;='2-CALCUL ANNUALISATION FORFAIT'!$G$4,AQ43&lt;='2-CALCUL ANNUALISATION FORFAIT'!$H$4),VLOOKUP(AP43,PARAMETRES!$A$16:$B$22,2,FALSE),0),
IF(AR43=2,IF(AND(AQ43&gt;='2-CALCUL ANNUALISATION FORFAIT'!$G$4,AQ43&lt;='2-CALCUL ANNUALISATION FORFAIT'!$H$4),VLOOKUP(AP43,PARAMETRES!$E$16:$F$22,2,FALSE),0),
IF(AR43=3,IF(AND(AQ43&gt;='2-CALCUL ANNUALISATION FORFAIT'!$G$4,AQ43&lt;='2-CALCUL ANNUALISATION FORFAIT'!$H$4),VLOOKUP(AP43,PARAMETRES!$I$16:$J$22,2,FALSE),0),
IF(AR43=4,IF(AND(AQ43&gt;='2-CALCUL ANNUALISATION FORFAIT'!$G$4,AQ43&lt;='2-CALCUL ANNUALISATION FORFAIT'!$H$4),VLOOKUP(AP43,PARAMETRES!$M$16:$N$22,2,FALSE),0),
IF(AR43=5,IF(AND(AQ43&gt;='2-CALCUL ANNUALISATION FORFAIT'!$G$4,AQ43&lt;='2-CALCUL ANNUALISATION FORFAIT'!$H$4),VLOOKUP(AP43,PARAMETRES!$Q$16:$R$22,2,FALSE),0),
IF(AR43=6,IF(AND(AQ43&gt;='2-CALCUL ANNUALISATION FORFAIT'!$G$4,AQ43&lt;='2-CALCUL ANNUALISATION FORFAIT'!$H$4),VLOOKUP(AP43,PARAMETRES!$U$16:$V$22,2,FALSE),0),
IF(AR43=7,IF(AND(AQ43&gt;='2-CALCUL ANNUALISATION FORFAIT'!$G$4,AQ43&lt;='2-CALCUL ANNUALISATION FORFAIT'!$H$4),VLOOKUP(AP43,PARAMETRES!$Y$16:$Z$22,2,FALSE),0),
IF(AR43=8,IF(AND(AQ43&gt;='2-CALCUL ANNUALISATION FORFAIT'!$G$4,AQ43&lt;='2-CALCUL ANNUALISATION FORFAIT'!$H$4),VLOOKUP(AP43,PARAMETRES!$AC$16:$AD$22,2,FALSE),0),
IF(AR43=9,IF(AND(AQ43&gt;='2-CALCUL ANNUALISATION FORFAIT'!$G$4,AQ43&lt;='2-CALCUL ANNUALISATION FORFAIT'!$H$4),VLOOKUP(AP43,PARAMETRES!$AG$16:$AH$22,2,FALSE),0),
IF(AR43=10,IF(AND(AQ43&gt;='2-CALCUL ANNUALISATION FORFAIT'!$G$4,AQ43&lt;='2-CALCUL ANNUALISATION FORFAIT'!$H$4),VLOOKUP(AP43,PARAMETRES!$AK$16:$AL$22,2,FALSE),0))))))))))))</f>
        <v>J</v>
      </c>
      <c r="AT43" s="195">
        <f>IF(AND(AQ43&gt;='2-CALCUL ANNUALISATION FORFAIT'!$G$4,AQ43&lt;='2-CALCUL ANNUALISATION FORFAIT'!$H$4),VLOOKUP(AS43,'2-CALCUL ANNUALISATION FORFAIT'!$E$24:$K$37,7,FALSE),"NP")</f>
        <v>0.37500000000000006</v>
      </c>
      <c r="AU43" s="182" t="str">
        <f t="shared" si="9"/>
        <v>jeudi</v>
      </c>
      <c r="AV43" s="180">
        <f t="shared" si="21"/>
        <v>45953</v>
      </c>
      <c r="AW43" s="232" cm="1">
        <f t="array" ref="AW43">IFERROR(IF(OR(AV43&lt;'2-CALCUL ANNUALISATION FORFAIT'!$G$4,AV43&gt;'2-CALCUL ANNUALISATION FORFAIT'!$H$4),"NP",IF(AV43=$AA$7,$Z$7,IF(AU43="lundi",IF(INDEX('2-CALCUL ANNUALISATION FORFAIT'!$K$43:$K$52,MOD(AW42,COUNTIF('2-CALCUL ANNUALISATION FORFAIT'!$K$43:$K$52,"&gt;0"))+1)&gt;0,MOD(AW42,COUNTIF('2-CALCUL ANNUALISATION FORFAIT'!$K$43:$K$52,"&gt;0"))+1,1),AW42))),$Z$7)</f>
        <v>1</v>
      </c>
      <c r="AX43" s="233" t="str">
        <f>IF(AW43="NP","NP",
IF(AW43=1,IF(AND(AV43&gt;='2-CALCUL ANNUALISATION FORFAIT'!$G$4,AV43&lt;='2-CALCUL ANNUALISATION FORFAIT'!$H$4),VLOOKUP(AU43,PARAMETRES!$A$16:$B$22,2,FALSE),0),
IF(AW43=2,IF(AND(AV43&gt;='2-CALCUL ANNUALISATION FORFAIT'!$G$4,AV43&lt;='2-CALCUL ANNUALISATION FORFAIT'!$H$4),VLOOKUP(AU43,PARAMETRES!$E$16:$F$22,2,FALSE),0),
IF(AW43=3,IF(AND(AV43&gt;='2-CALCUL ANNUALISATION FORFAIT'!$G$4,AV43&lt;='2-CALCUL ANNUALISATION FORFAIT'!$H$4),VLOOKUP(AU43,PARAMETRES!$I$16:$J$22,2,FALSE),0),
IF(AW43=4,IF(AND(AV43&gt;='2-CALCUL ANNUALISATION FORFAIT'!$G$4,AV43&lt;='2-CALCUL ANNUALISATION FORFAIT'!$H$4),VLOOKUP(AU43,PARAMETRES!$M$16:$N$22,2,FALSE),0),
IF(AW43=5,IF(AND(AV43&gt;='2-CALCUL ANNUALISATION FORFAIT'!$G$4,AV43&lt;='2-CALCUL ANNUALISATION FORFAIT'!$H$4),VLOOKUP(AU43,PARAMETRES!$Q$16:$R$22,2,FALSE),0),
IF(AW43=6,IF(AND(AV43&gt;='2-CALCUL ANNUALISATION FORFAIT'!$G$4,AV43&lt;='2-CALCUL ANNUALISATION FORFAIT'!$H$4),VLOOKUP(AU43,PARAMETRES!$U$16:$V$22,2,FALSE),0),
IF(AW43=7,IF(AND(AV43&gt;='2-CALCUL ANNUALISATION FORFAIT'!$G$4,AV43&lt;='2-CALCUL ANNUALISATION FORFAIT'!$H$4),VLOOKUP(AU43,PARAMETRES!$Y$16:$Z$22,2,FALSE),0),
IF(AW43=8,IF(AND(AV43&gt;='2-CALCUL ANNUALISATION FORFAIT'!$G$4,AV43&lt;='2-CALCUL ANNUALISATION FORFAIT'!$H$4),VLOOKUP(AU43,PARAMETRES!$AC$16:$AD$22,2,FALSE),0),
IF(AW43=9,IF(AND(AV43&gt;='2-CALCUL ANNUALISATION FORFAIT'!$G$4,AV43&lt;='2-CALCUL ANNUALISATION FORFAIT'!$H$4),VLOOKUP(AU43,PARAMETRES!$AG$16:$AH$22,2,FALSE),0),
IF(AW43=10,IF(AND(AV43&gt;='2-CALCUL ANNUALISATION FORFAIT'!$G$4,AV43&lt;='2-CALCUL ANNUALISATION FORFAIT'!$H$4),VLOOKUP(AU43,PARAMETRES!$AK$16:$AL$22,2,FALSE),0))))))))))))</f>
        <v>J</v>
      </c>
      <c r="AY43" s="195">
        <f>IF(AND(AV43&gt;='2-CALCUL ANNUALISATION FORFAIT'!$G$4,AV43&lt;='2-CALCUL ANNUALISATION FORFAIT'!$H$4),VLOOKUP(AX43,'2-CALCUL ANNUALISATION FORFAIT'!$E$24:$K$37,7,FALSE),"NP")</f>
        <v>0.37500000000000006</v>
      </c>
      <c r="AZ43" s="182" t="str">
        <f t="shared" si="10"/>
        <v>dimanche</v>
      </c>
      <c r="BA43" s="47">
        <f t="shared" si="22"/>
        <v>45984</v>
      </c>
      <c r="BB43" s="232" cm="1">
        <f t="array" ref="BB43">IFERROR(IF(OR(BA43&lt;'2-CALCUL ANNUALISATION FORFAIT'!$G$4,BA43&gt;'2-CALCUL ANNUALISATION FORFAIT'!$H$4),"NP",IF(BA43=$AA$7,$Z$7,IF(AZ43="lundi",IF(INDEX('2-CALCUL ANNUALISATION FORFAIT'!$K$43:$K$52,MOD(BB42,COUNTIF('2-CALCUL ANNUALISATION FORFAIT'!$K$43:$K$52,"&gt;0"))+1)&gt;0,MOD(BB42,COUNTIF('2-CALCUL ANNUALISATION FORFAIT'!$K$43:$K$52,"&gt;0"))+1,1),BB42))),$Z$7)</f>
        <v>1</v>
      </c>
      <c r="BC43" s="233" t="str">
        <f>IF(BB43="NP","NP",
IF(BB43=1,IF(AND(BA43&gt;='2-CALCUL ANNUALISATION FORFAIT'!$G$4,BA43&lt;='2-CALCUL ANNUALISATION FORFAIT'!$H$4),VLOOKUP(AZ43,PARAMETRES!$A$16:$B$22,2,FALSE),0),
IF(BB43=2,IF(AND(BA43&gt;='2-CALCUL ANNUALISATION FORFAIT'!$G$4,BA43&lt;='2-CALCUL ANNUALISATION FORFAIT'!$H$4),VLOOKUP(AZ43,PARAMETRES!$E$16:$F$22,2,FALSE),0),
IF(BB43=3,IF(AND(BA43&gt;='2-CALCUL ANNUALISATION FORFAIT'!$G$4,BA43&lt;='2-CALCUL ANNUALISATION FORFAIT'!$H$4),VLOOKUP(AZ43,PARAMETRES!$I$16:$J$22,2,FALSE),0),
IF(BB43=4,IF(AND(BA43&gt;='2-CALCUL ANNUALISATION FORFAIT'!$G$4,BA43&lt;='2-CALCUL ANNUALISATION FORFAIT'!$H$4),VLOOKUP(AZ43,PARAMETRES!$M$16:$N$22,2,FALSE),0),
IF(BB43=5,IF(AND(BA43&gt;='2-CALCUL ANNUALISATION FORFAIT'!$G$4,BA43&lt;='2-CALCUL ANNUALISATION FORFAIT'!$H$4),VLOOKUP(AZ43,PARAMETRES!$Q$16:$R$22,2,FALSE),0),
IF(BB43=6,IF(AND(BA43&gt;='2-CALCUL ANNUALISATION FORFAIT'!$G$4,BA43&lt;='2-CALCUL ANNUALISATION FORFAIT'!$H$4),VLOOKUP(AZ43,PARAMETRES!$U$16:$V$22,2,FALSE),0),
IF(BB43=7,IF(AND(BA43&gt;='2-CALCUL ANNUALISATION FORFAIT'!$G$4,BA43&lt;='2-CALCUL ANNUALISATION FORFAIT'!$H$4),VLOOKUP(AZ43,PARAMETRES!$Y$16:$Z$22,2,FALSE),0),
IF(BB43=8,IF(AND(BA43&gt;='2-CALCUL ANNUALISATION FORFAIT'!$G$4,BA43&lt;='2-CALCUL ANNUALISATION FORFAIT'!$H$4),VLOOKUP(AZ43,PARAMETRES!$AC$16:$AD$22,2,FALSE),0),
IF(BB43=9,IF(AND(BA43&gt;='2-CALCUL ANNUALISATION FORFAIT'!$G$4,BA43&lt;='2-CALCUL ANNUALISATION FORFAIT'!$H$4),VLOOKUP(AZ43,PARAMETRES!$AG$16:$AH$22,2,FALSE),0),
IF(BB43=10,IF(AND(BA43&gt;='2-CALCUL ANNUALISATION FORFAIT'!$G$4,BA43&lt;='2-CALCUL ANNUALISATION FORFAIT'!$H$4),VLOOKUP(AZ43,PARAMETRES!$AK$16:$AL$22,2,FALSE),0))))))))))))</f>
        <v>RH</v>
      </c>
      <c r="BD43" s="195">
        <f>IF(AND(BA43&gt;='2-CALCUL ANNUALISATION FORFAIT'!$G$4,BA43&lt;='2-CALCUL ANNUALISATION FORFAIT'!$H$4),VLOOKUP(BC43,'2-CALCUL ANNUALISATION FORFAIT'!$E$24:$K$37,7,FALSE),"NP")</f>
        <v>0</v>
      </c>
      <c r="BE43" s="182" t="str">
        <f t="shared" si="11"/>
        <v>mardi</v>
      </c>
      <c r="BF43" s="47">
        <f t="shared" si="23"/>
        <v>46014</v>
      </c>
      <c r="BG43" s="232" cm="1">
        <f t="array" ref="BG43">IFERROR(IF(OR(BF43&lt;'2-CALCUL ANNUALISATION FORFAIT'!$G$4,BF43&gt;'2-CALCUL ANNUALISATION FORFAIT'!$H$4),"NP",IF(BF43=$AA$7,$Z$7,IF(BE43="lundi",IF(INDEX('2-CALCUL ANNUALISATION FORFAIT'!$K$43:$K$52,MOD(BG42,COUNTIF('2-CALCUL ANNUALISATION FORFAIT'!$K$43:$K$52,"&gt;0"))+1)&gt;0,MOD(BG42,COUNTIF('2-CALCUL ANNUALISATION FORFAIT'!$K$43:$K$52,"&gt;0"))+1,1),BG42))),$Z$7)</f>
        <v>2</v>
      </c>
      <c r="BH43" s="233" t="str">
        <f>IF(BG43="NP","NP",
IF(BG43=1,IF(AND(BF43&gt;='2-CALCUL ANNUALISATION FORFAIT'!$G$4,BF43&lt;='2-CALCUL ANNUALISATION FORFAIT'!$H$4),VLOOKUP(BE43,PARAMETRES!$A$16:$B$22,2,FALSE),0),
IF(BG43=2,IF(AND(BF43&gt;='2-CALCUL ANNUALISATION FORFAIT'!$G$4,BF43&lt;='2-CALCUL ANNUALISATION FORFAIT'!$H$4),VLOOKUP(BE43,PARAMETRES!$E$16:$F$22,2,FALSE),0),
IF(BG43=3,IF(AND(BF43&gt;='2-CALCUL ANNUALISATION FORFAIT'!$G$4,BF43&lt;='2-CALCUL ANNUALISATION FORFAIT'!$H$4),VLOOKUP(BE43,PARAMETRES!$I$16:$J$22,2,FALSE),0),
IF(BG43=4,IF(AND(BF43&gt;='2-CALCUL ANNUALISATION FORFAIT'!$G$4,BF43&lt;='2-CALCUL ANNUALISATION FORFAIT'!$H$4),VLOOKUP(BE43,PARAMETRES!$M$16:$N$22,2,FALSE),0),
IF(BG43=5,IF(AND(BF43&gt;='2-CALCUL ANNUALISATION FORFAIT'!$G$4,BF43&lt;='2-CALCUL ANNUALISATION FORFAIT'!$H$4),VLOOKUP(BE43,PARAMETRES!$Q$16:$R$22,2,FALSE),0),
IF(BG43=6,IF(AND(BF43&gt;='2-CALCUL ANNUALISATION FORFAIT'!$G$4,BF43&lt;='2-CALCUL ANNUALISATION FORFAIT'!$H$4),VLOOKUP(BE43,PARAMETRES!$U$16:$V$22,2,FALSE),0),
IF(BG43=7,IF(AND(BF43&gt;='2-CALCUL ANNUALISATION FORFAIT'!$G$4,BF43&lt;='2-CALCUL ANNUALISATION FORFAIT'!$H$4),VLOOKUP(BE43,PARAMETRES!$Y$16:$Z$22,2,FALSE),0),
IF(BG43=8,IF(AND(BF43&gt;='2-CALCUL ANNUALISATION FORFAIT'!$G$4,BF43&lt;='2-CALCUL ANNUALISATION FORFAIT'!$H$4),VLOOKUP(BE43,PARAMETRES!$AC$16:$AD$22,2,FALSE),0),
IF(BG43=9,IF(AND(BF43&gt;='2-CALCUL ANNUALISATION FORFAIT'!$G$4,BF43&lt;='2-CALCUL ANNUALISATION FORFAIT'!$H$4),VLOOKUP(BE43,PARAMETRES!$AG$16:$AH$22,2,FALSE),0),
IF(BG43=10,IF(AND(BF43&gt;='2-CALCUL ANNUALISATION FORFAIT'!$G$4,BF43&lt;='2-CALCUL ANNUALISATION FORFAIT'!$H$4),VLOOKUP(BE43,PARAMETRES!$AK$16:$AL$22,2,FALSE),0))))))))))))</f>
        <v>J2</v>
      </c>
      <c r="BI43" s="183">
        <f>IF(AND(BF43&gt;='2-CALCUL ANNUALISATION FORFAIT'!$G$4,BF43&lt;='2-CALCUL ANNUALISATION FORFAIT'!$H$4),VLOOKUP(BH43,'2-CALCUL ANNUALISATION FORFAIT'!$E$24:$K$37,7,FALSE),"NP")</f>
        <v>0.20833333333333331</v>
      </c>
    </row>
    <row r="44" spans="2:61" ht="22.15" customHeight="1" x14ac:dyDescent="0.25">
      <c r="B44" s="182" t="str">
        <f t="shared" si="0"/>
        <v>vendredi</v>
      </c>
      <c r="C44" s="47">
        <f t="shared" si="12"/>
        <v>45681</v>
      </c>
      <c r="D44" s="232" cm="1">
        <f t="array" ref="D44">IFERROR(IF(OR(C44&lt;'2-CALCUL ANNUALISATION FORFAIT'!$G$4,C44&gt;'2-CALCUL ANNUALISATION FORFAIT'!$H$4),"NP",IF(C44=$AA$7,$Z$7,IF(B44="lundi",IF(INDEX('2-CALCUL ANNUALISATION FORFAIT'!$K$43:$K$52,MOD(D43,COUNTIF('2-CALCUL ANNUALISATION FORFAIT'!$K$43:$K$52,"&gt;0"))+1)&gt;0,MOD(D43,COUNTIF('2-CALCUL ANNUALISATION FORFAIT'!$K$43:$K$52,"&gt;0"))+1,1),D43))),$Z$7)</f>
        <v>2</v>
      </c>
      <c r="E44" s="233" t="str">
        <f>IF(D44="NP","NP",
IF(D44=1,IF(AND(C44&gt;='2-CALCUL ANNUALISATION FORFAIT'!$G$4,C44&lt;='2-CALCUL ANNUALISATION FORFAIT'!$H$4),VLOOKUP(B44,PARAMETRES!$A$16:$B$22,2,FALSE),0),
IF(D44=2,IF(AND(C44&gt;='2-CALCUL ANNUALISATION FORFAIT'!$G$4,C44&lt;='2-CALCUL ANNUALISATION FORFAIT'!$H$4),VLOOKUP(B44,PARAMETRES!$E$16:$F$22,2,FALSE),0),
IF(D44=3,IF(AND(C44&gt;='2-CALCUL ANNUALISATION FORFAIT'!$G$4,C44&lt;='2-CALCUL ANNUALISATION FORFAIT'!$H$4),VLOOKUP(B44,PARAMETRES!$I$16:$J$22,2,FALSE),0),
IF(D44=4,IF(AND(C44&gt;='2-CALCUL ANNUALISATION FORFAIT'!$G$4,C44&lt;='2-CALCUL ANNUALISATION FORFAIT'!$H$4),VLOOKUP(B44,PARAMETRES!$M$16:$N$22,2,FALSE),0),
IF(D44=5,IF(AND(C44&gt;='2-CALCUL ANNUALISATION FORFAIT'!$G$4,C44&lt;='2-CALCUL ANNUALISATION FORFAIT'!$H$4),VLOOKUP(B44,PARAMETRES!$Q$16:$R$22,2,FALSE),0),
IF(D44=6,IF(AND(C44&gt;='2-CALCUL ANNUALISATION FORFAIT'!$G$4,C44&lt;='2-CALCUL ANNUALISATION FORFAIT'!$H$4),VLOOKUP(B44,PARAMETRES!$U$16:$V$22,2,FALSE),0),
IF(D44=7,IF(AND(C44&gt;='2-CALCUL ANNUALISATION FORFAIT'!$G$4,C44&lt;='2-CALCUL ANNUALISATION FORFAIT'!$H$4),VLOOKUP(B44,PARAMETRES!$Y$16:$Z$22,2,FALSE),0),
IF(D44=8,IF(AND(C44&gt;='2-CALCUL ANNUALISATION FORFAIT'!$G$4,C44&lt;='2-CALCUL ANNUALISATION FORFAIT'!$H$4),VLOOKUP(B44,PARAMETRES!$AC$16:$AD$22,2,FALSE),0),
IF(D44=9,IF(AND(C44&gt;='2-CALCUL ANNUALISATION FORFAIT'!$G$4,C44&lt;='2-CALCUL ANNUALISATION FORFAIT'!$H$4),VLOOKUP(B44,PARAMETRES!$AG$16:$AH$22,2,FALSE),0),
IF(D44=10,IF(AND(C44&gt;='2-CALCUL ANNUALISATION FORFAIT'!$G$4,C44&lt;='2-CALCUL ANNUALISATION FORFAIT'!$H$4),VLOOKUP(B44,PARAMETRES!$AK$16:$AL$22,2,FALSE),0))))))))))))</f>
        <v>J2</v>
      </c>
      <c r="F44" s="183">
        <f>IF(AND(C44&gt;='2-CALCUL ANNUALISATION FORFAIT'!$G$4,C44&lt;='2-CALCUL ANNUALISATION FORFAIT'!$H$4),VLOOKUP(E44,'2-CALCUL ANNUALISATION FORFAIT'!$E$24:$K$37,7,FALSE),"NP")</f>
        <v>0.20833333333333331</v>
      </c>
      <c r="G44" s="188" t="str">
        <f t="shared" si="1"/>
        <v>lundi</v>
      </c>
      <c r="H44" s="47">
        <f t="shared" si="13"/>
        <v>45712</v>
      </c>
      <c r="I44" s="232" cm="1">
        <f t="array" ref="I44">IFERROR(IF(OR(H44&lt;'2-CALCUL ANNUALISATION FORFAIT'!$G$4,H44&gt;'2-CALCUL ANNUALISATION FORFAIT'!$H$4),"NP",IF(H44=$AA$7,$Z$7,IF(G44="lundi",IF(INDEX('2-CALCUL ANNUALISATION FORFAIT'!$K$43:$K$52,MOD(I43,COUNTIF('2-CALCUL ANNUALISATION FORFAIT'!$K$43:$K$52,"&gt;0"))+1)&gt;0,MOD(I43,COUNTIF('2-CALCUL ANNUALISATION FORFAIT'!$K$43:$K$52,"&gt;0"))+1,1),I43))),$Z$7)</f>
        <v>1</v>
      </c>
      <c r="J44" s="233" t="str">
        <f>IF(I44="NP","NP",
IF(I44=1,IF(AND(H44&gt;='2-CALCUL ANNUALISATION FORFAIT'!$G$4,H44&lt;='2-CALCUL ANNUALISATION FORFAIT'!$H$4),VLOOKUP(G44,PARAMETRES!$A$16:$B$22,2,FALSE),0),
IF(I44=2,IF(AND(H44&gt;='2-CALCUL ANNUALISATION FORFAIT'!$G$4,H44&lt;='2-CALCUL ANNUALISATION FORFAIT'!$H$4),VLOOKUP(G44,PARAMETRES!$E$16:$F$22,2,FALSE),0),
IF(I44=3,IF(AND(H44&gt;='2-CALCUL ANNUALISATION FORFAIT'!$G$4,H44&lt;='2-CALCUL ANNUALISATION FORFAIT'!$H$4),VLOOKUP(G44,PARAMETRES!$I$16:$J$22,2,FALSE),0),
IF(I44=4,IF(AND(H44&gt;='2-CALCUL ANNUALISATION FORFAIT'!$G$4,H44&lt;='2-CALCUL ANNUALISATION FORFAIT'!$H$4),VLOOKUP(G44,PARAMETRES!$M$16:$N$22,2,FALSE),0),
IF(I44=5,IF(AND(H44&gt;='2-CALCUL ANNUALISATION FORFAIT'!$G$4,H44&lt;='2-CALCUL ANNUALISATION FORFAIT'!$H$4),VLOOKUP(G44,PARAMETRES!$Q$16:$R$22,2,FALSE),0),
IF(I44=6,IF(AND(H44&gt;='2-CALCUL ANNUALISATION FORFAIT'!$G$4,H44&lt;='2-CALCUL ANNUALISATION FORFAIT'!$H$4),VLOOKUP(G44,PARAMETRES!$U$16:$V$22,2,FALSE),0),
IF(I44=7,IF(AND(H44&gt;='2-CALCUL ANNUALISATION FORFAIT'!$G$4,H44&lt;='2-CALCUL ANNUALISATION FORFAIT'!$H$4),VLOOKUP(G44,PARAMETRES!$Y$16:$Z$22,2,FALSE),0),
IF(I44=8,IF(AND(H44&gt;='2-CALCUL ANNUALISATION FORFAIT'!$G$4,H44&lt;='2-CALCUL ANNUALISATION FORFAIT'!$H$4),VLOOKUP(G44,PARAMETRES!$AC$16:$AD$22,2,FALSE),0),
IF(I44=9,IF(AND(H44&gt;='2-CALCUL ANNUALISATION FORFAIT'!$G$4,H44&lt;='2-CALCUL ANNUALISATION FORFAIT'!$H$4),VLOOKUP(G44,PARAMETRES!$AG$16:$AH$22,2,FALSE),0),
IF(I44=10,IF(AND(H44&gt;='2-CALCUL ANNUALISATION FORFAIT'!$G$4,H44&lt;='2-CALCUL ANNUALISATION FORFAIT'!$H$4),VLOOKUP(G44,PARAMETRES!$AK$16:$AL$22,2,FALSE),0))))))))))))</f>
        <v>J</v>
      </c>
      <c r="K44" s="183">
        <f>IF(AND(H44&gt;='2-CALCUL ANNUALISATION FORFAIT'!$G$4,H44&lt;='2-CALCUL ANNUALISATION FORFAIT'!$H$4),VLOOKUP(J44,'2-CALCUL ANNUALISATION FORFAIT'!$E$24:$K$37,7,FALSE),"NP")</f>
        <v>0.37500000000000006</v>
      </c>
      <c r="L44" s="188" t="str">
        <f t="shared" si="2"/>
        <v>lundi</v>
      </c>
      <c r="M44" s="47">
        <f t="shared" si="14"/>
        <v>45740</v>
      </c>
      <c r="N44" s="232" cm="1">
        <f t="array" ref="N44">IFERROR(IF(OR(M44&lt;'2-CALCUL ANNUALISATION FORFAIT'!$G$4,M44&gt;'2-CALCUL ANNUALISATION FORFAIT'!$H$4),"NP",IF(M44=$AA$7,$Z$7,IF(L44="lundi",IF(INDEX('2-CALCUL ANNUALISATION FORFAIT'!$K$43:$K$52,MOD(N43,COUNTIF('2-CALCUL ANNUALISATION FORFAIT'!$K$43:$K$52,"&gt;0"))+1)&gt;0,MOD(N43,COUNTIF('2-CALCUL ANNUALISATION FORFAIT'!$K$43:$K$52,"&gt;0"))+1,1),N43))),$Z$7)</f>
        <v>1</v>
      </c>
      <c r="O44" s="233" t="str">
        <f>IF(N44="NP","NP",
IF(N44=1,IF(AND(M44&gt;='2-CALCUL ANNUALISATION FORFAIT'!$G$4,M44&lt;='2-CALCUL ANNUALISATION FORFAIT'!$H$4),VLOOKUP(L44,PARAMETRES!$A$16:$B$22,2,FALSE),0),
IF(N44=2,IF(AND(M44&gt;='2-CALCUL ANNUALISATION FORFAIT'!$G$4,M44&lt;='2-CALCUL ANNUALISATION FORFAIT'!$H$4),VLOOKUP(L44,PARAMETRES!$E$16:$F$22,2,FALSE),0),
IF(N44=3,IF(AND(M44&gt;='2-CALCUL ANNUALISATION FORFAIT'!$G$4,M44&lt;='2-CALCUL ANNUALISATION FORFAIT'!$H$4),VLOOKUP(L44,PARAMETRES!$I$16:$J$22,2,FALSE),0),
IF(N44=4,IF(AND(M44&gt;='2-CALCUL ANNUALISATION FORFAIT'!$G$4,M44&lt;='2-CALCUL ANNUALISATION FORFAIT'!$H$4),VLOOKUP(L44,PARAMETRES!$M$16:$N$22,2,FALSE),0),
IF(N44=5,IF(AND(M44&gt;='2-CALCUL ANNUALISATION FORFAIT'!$G$4,M44&lt;='2-CALCUL ANNUALISATION FORFAIT'!$H$4),VLOOKUP(L44,PARAMETRES!$Q$16:$R$22,2,FALSE),0),
IF(N44=6,IF(AND(M44&gt;='2-CALCUL ANNUALISATION FORFAIT'!$G$4,M44&lt;='2-CALCUL ANNUALISATION FORFAIT'!$H$4),VLOOKUP(L44,PARAMETRES!$U$16:$V$22,2,FALSE),0),
IF(N44=7,IF(AND(M44&gt;='2-CALCUL ANNUALISATION FORFAIT'!$G$4,M44&lt;='2-CALCUL ANNUALISATION FORFAIT'!$H$4),VLOOKUP(L44,PARAMETRES!$Y$16:$Z$22,2,FALSE),0),
IF(N44=8,IF(AND(M44&gt;='2-CALCUL ANNUALISATION FORFAIT'!$G$4,M44&lt;='2-CALCUL ANNUALISATION FORFAIT'!$H$4),VLOOKUP(L44,PARAMETRES!$AC$16:$AD$22,2,FALSE),0),
IF(N44=9,IF(AND(M44&gt;='2-CALCUL ANNUALISATION FORFAIT'!$G$4,M44&lt;='2-CALCUL ANNUALISATION FORFAIT'!$H$4),VLOOKUP(L44,PARAMETRES!$AG$16:$AH$22,2,FALSE),0),
IF(N44=10,IF(AND(M44&gt;='2-CALCUL ANNUALISATION FORFAIT'!$G$4,M44&lt;='2-CALCUL ANNUALISATION FORFAIT'!$H$4),VLOOKUP(L44,PARAMETRES!$AK$16:$AL$22,2,FALSE),0))))))))))))</f>
        <v>J</v>
      </c>
      <c r="P44" s="195">
        <f>IF(AND(M44&gt;='2-CALCUL ANNUALISATION FORFAIT'!$G$4,M44&lt;='2-CALCUL ANNUALISATION FORFAIT'!$H$4),VLOOKUP(O44,'2-CALCUL ANNUALISATION FORFAIT'!$E$24:$K$37,7,FALSE),"NP")</f>
        <v>0.37500000000000006</v>
      </c>
      <c r="Q44" s="182" t="str">
        <f t="shared" si="3"/>
        <v>jeudi</v>
      </c>
      <c r="R44" s="47">
        <f t="shared" si="15"/>
        <v>45771</v>
      </c>
      <c r="S44" s="232" cm="1">
        <f t="array" ref="S44">IFERROR(IF(OR(R44&lt;'2-CALCUL ANNUALISATION FORFAIT'!$G$4,R44&gt;'2-CALCUL ANNUALISATION FORFAIT'!$H$4),"NP",IF(R44=$AA$7,$Z$7,IF(Q44="lundi",IF(INDEX('2-CALCUL ANNUALISATION FORFAIT'!$K$43:$K$52,MOD(S43,COUNTIF('2-CALCUL ANNUALISATION FORFAIT'!$K$43:$K$52,"&gt;0"))+1)&gt;0,MOD(S43,COUNTIF('2-CALCUL ANNUALISATION FORFAIT'!$K$43:$K$52,"&gt;0"))+1,1),S43))),$Z$7)</f>
        <v>1</v>
      </c>
      <c r="T44" s="233" t="str">
        <f>IF(S44="NP","NP",
IF(S44=1,IF(AND(R44&gt;='2-CALCUL ANNUALISATION FORFAIT'!$G$4,R44&lt;='2-CALCUL ANNUALISATION FORFAIT'!$H$4),VLOOKUP(Q44,PARAMETRES!$A$16:$B$22,2,FALSE),0),
IF(S44=2,IF(AND(R44&gt;='2-CALCUL ANNUALISATION FORFAIT'!$G$4,R44&lt;='2-CALCUL ANNUALISATION FORFAIT'!$H$4),VLOOKUP(Q44,PARAMETRES!$E$16:$F$22,2,FALSE),0),
IF(S44=3,IF(AND(R44&gt;='2-CALCUL ANNUALISATION FORFAIT'!$G$4,R44&lt;='2-CALCUL ANNUALISATION FORFAIT'!$H$4),VLOOKUP(Q44,PARAMETRES!$I$16:$J$22,2,FALSE),0),
IF(S44=4,IF(AND(R44&gt;='2-CALCUL ANNUALISATION FORFAIT'!$G$4,R44&lt;='2-CALCUL ANNUALISATION FORFAIT'!$H$4),VLOOKUP(Q44,PARAMETRES!$M$16:$N$22,2,FALSE),0),
IF(S44=5,IF(AND(R44&gt;='2-CALCUL ANNUALISATION FORFAIT'!$G$4,R44&lt;='2-CALCUL ANNUALISATION FORFAIT'!$H$4),VLOOKUP(Q44,PARAMETRES!$Q$16:$R$22,2,FALSE),0),
IF(S44=6,IF(AND(R44&gt;='2-CALCUL ANNUALISATION FORFAIT'!$G$4,R44&lt;='2-CALCUL ANNUALISATION FORFAIT'!$H$4),VLOOKUP(Q44,PARAMETRES!$U$16:$V$22,2,FALSE),0),
IF(S44=7,IF(AND(R44&gt;='2-CALCUL ANNUALISATION FORFAIT'!$G$4,R44&lt;='2-CALCUL ANNUALISATION FORFAIT'!$H$4),VLOOKUP(Q44,PARAMETRES!$Y$16:$Z$22,2,FALSE),0),
IF(S44=8,IF(AND(R44&gt;='2-CALCUL ANNUALISATION FORFAIT'!$G$4,R44&lt;='2-CALCUL ANNUALISATION FORFAIT'!$H$4),VLOOKUP(Q44,PARAMETRES!$AC$16:$AD$22,2,FALSE),0),
IF(S44=9,IF(AND(R44&gt;='2-CALCUL ANNUALISATION FORFAIT'!$G$4,R44&lt;='2-CALCUL ANNUALISATION FORFAIT'!$H$4),VLOOKUP(Q44,PARAMETRES!$AG$16:$AH$22,2,FALSE),0),
IF(S44=10,IF(AND(R44&gt;='2-CALCUL ANNUALISATION FORFAIT'!$G$4,R44&lt;='2-CALCUL ANNUALISATION FORFAIT'!$H$4),VLOOKUP(Q44,PARAMETRES!$AK$16:$AL$22,2,FALSE),0))))))))))))</f>
        <v>J</v>
      </c>
      <c r="U44" s="195">
        <f>IF(AND(R44&gt;='2-CALCUL ANNUALISATION FORFAIT'!$G$4,R44&lt;='2-CALCUL ANNUALISATION FORFAIT'!$H$4),VLOOKUP(T44,'2-CALCUL ANNUALISATION FORFAIT'!$E$24:$K$37,7,FALSE),"NP")</f>
        <v>0.37500000000000006</v>
      </c>
      <c r="V44" s="199" t="str">
        <f t="shared" si="4"/>
        <v>samedi</v>
      </c>
      <c r="W44" s="181">
        <f t="shared" si="16"/>
        <v>45801</v>
      </c>
      <c r="X44" s="232" cm="1">
        <f t="array" ref="X44">IFERROR(IF(OR(W44&lt;'2-CALCUL ANNUALISATION FORFAIT'!$G$4,W44&gt;'2-CALCUL ANNUALISATION FORFAIT'!$H$4),"NP",IF(W44=$AA$7,$Z$7,IF(V44="lundi",IF(INDEX('2-CALCUL ANNUALISATION FORFAIT'!$K$43:$K$52,MOD(X43,COUNTIF('2-CALCUL ANNUALISATION FORFAIT'!$K$43:$K$52,"&gt;0"))+1)&gt;0,MOD(X43,COUNTIF('2-CALCUL ANNUALISATION FORFAIT'!$K$43:$K$52,"&gt;0"))+1,1),X43))),$Z$7)</f>
        <v>1</v>
      </c>
      <c r="Y44" s="233" t="str">
        <f>IF(X44="NP","NP",
IF(X44=1,IF(AND(W44&gt;='2-CALCUL ANNUALISATION FORFAIT'!$G$4,W44&lt;='2-CALCUL ANNUALISATION FORFAIT'!$H$4),VLOOKUP(V44,PARAMETRES!$A$16:$B$22,2,FALSE),0),
IF(X44=2,IF(AND(W44&gt;='2-CALCUL ANNUALISATION FORFAIT'!$G$4,W44&lt;='2-CALCUL ANNUALISATION FORFAIT'!$H$4),VLOOKUP(V44,PARAMETRES!$E$16:$F$22,2,FALSE),0),
IF(X44=3,IF(AND(W44&gt;='2-CALCUL ANNUALISATION FORFAIT'!$G$4,W44&lt;='2-CALCUL ANNUALISATION FORFAIT'!$H$4),VLOOKUP(V44,PARAMETRES!$I$16:$J$22,2,FALSE),0),
IF(X44=4,IF(AND(W44&gt;='2-CALCUL ANNUALISATION FORFAIT'!$G$4,W44&lt;='2-CALCUL ANNUALISATION FORFAIT'!$H$4),VLOOKUP(V44,PARAMETRES!$M$16:$N$22,2,FALSE),0),
IF(X44=5,IF(AND(W44&gt;='2-CALCUL ANNUALISATION FORFAIT'!$G$4,W44&lt;='2-CALCUL ANNUALISATION FORFAIT'!$H$4),VLOOKUP(V44,PARAMETRES!$Q$16:$R$22,2,FALSE),0),
IF(X44=6,IF(AND(W44&gt;='2-CALCUL ANNUALISATION FORFAIT'!$G$4,W44&lt;='2-CALCUL ANNUALISATION FORFAIT'!$H$4),VLOOKUP(V44,PARAMETRES!$U$16:$V$22,2,FALSE),0),
IF(X44=7,IF(AND(W44&gt;='2-CALCUL ANNUALISATION FORFAIT'!$G$4,W44&lt;='2-CALCUL ANNUALISATION FORFAIT'!$H$4),VLOOKUP(V44,PARAMETRES!$Y$16:$Z$22,2,FALSE),0),
IF(X44=8,IF(AND(W44&gt;='2-CALCUL ANNUALISATION FORFAIT'!$G$4,W44&lt;='2-CALCUL ANNUALISATION FORFAIT'!$H$4),VLOOKUP(V44,PARAMETRES!$AC$16:$AD$22,2,FALSE),0),
IF(X44=9,IF(AND(W44&gt;='2-CALCUL ANNUALISATION FORFAIT'!$G$4,W44&lt;='2-CALCUL ANNUALISATION FORFAIT'!$H$4),VLOOKUP(V44,PARAMETRES!$AG$16:$AH$22,2,FALSE),0),
IF(X44=10,IF(AND(W44&gt;='2-CALCUL ANNUALISATION FORFAIT'!$G$4,W44&lt;='2-CALCUL ANNUALISATION FORFAIT'!$H$4),VLOOKUP(V44,PARAMETRES!$AK$16:$AL$22,2,FALSE),0))))))))))))</f>
        <v>RH</v>
      </c>
      <c r="Z44" s="195">
        <f>IF(AND(W44&gt;='2-CALCUL ANNUALISATION FORFAIT'!$G$4,W44&lt;='2-CALCUL ANNUALISATION FORFAIT'!$H$4),VLOOKUP(Y44,'2-CALCUL ANNUALISATION FORFAIT'!$E$24:$K$37,7,FALSE),"NP")</f>
        <v>0</v>
      </c>
      <c r="AA44" s="182" t="str">
        <f t="shared" si="5"/>
        <v>mardi</v>
      </c>
      <c r="AB44" s="47">
        <f t="shared" si="17"/>
        <v>45832</v>
      </c>
      <c r="AC44" s="232" cm="1">
        <f t="array" ref="AC44">IFERROR(IF(OR(AB44&lt;'2-CALCUL ANNUALISATION FORFAIT'!$G$4,AB44&gt;'2-CALCUL ANNUALISATION FORFAIT'!$H$4),"NP",IF(AB44=$AA$7,$Z$7,IF(AA44="lundi",IF(INDEX('2-CALCUL ANNUALISATION FORFAIT'!$K$43:$K$52,MOD(AC43,COUNTIF('2-CALCUL ANNUALISATION FORFAIT'!$K$43:$K$52,"&gt;0"))+1)&gt;0,MOD(AC43,COUNTIF('2-CALCUL ANNUALISATION FORFAIT'!$K$43:$K$52,"&gt;0"))+1,1),AC43))),$Z$7)</f>
        <v>2</v>
      </c>
      <c r="AD44" s="233" t="str">
        <f>IF(AC44="NP","NP",
IF(AC44=1,IF(AND(AB44&gt;='2-CALCUL ANNUALISATION FORFAIT'!$G$4,AB44&lt;='2-CALCUL ANNUALISATION FORFAIT'!$H$4),VLOOKUP(AA44,PARAMETRES!$A$16:$B$22,2,FALSE),0),
IF(AC44=2,IF(AND(AB44&gt;='2-CALCUL ANNUALISATION FORFAIT'!$G$4,AB44&lt;='2-CALCUL ANNUALISATION FORFAIT'!$H$4),VLOOKUP(AA44,PARAMETRES!$E$16:$F$22,2,FALSE),0),
IF(AC44=3,IF(AND(AB44&gt;='2-CALCUL ANNUALISATION FORFAIT'!$G$4,AB44&lt;='2-CALCUL ANNUALISATION FORFAIT'!$H$4),VLOOKUP(AA44,PARAMETRES!$I$16:$J$22,2,FALSE),0),
IF(AC44=4,IF(AND(AB44&gt;='2-CALCUL ANNUALISATION FORFAIT'!$G$4,AB44&lt;='2-CALCUL ANNUALISATION FORFAIT'!$H$4),VLOOKUP(AA44,PARAMETRES!$M$16:$N$22,2,FALSE),0),
IF(AC44=5,IF(AND(AB44&gt;='2-CALCUL ANNUALISATION FORFAIT'!$G$4,AB44&lt;='2-CALCUL ANNUALISATION FORFAIT'!$H$4),VLOOKUP(AA44,PARAMETRES!$Q$16:$R$22,2,FALSE),0),
IF(AC44=6,IF(AND(AB44&gt;='2-CALCUL ANNUALISATION FORFAIT'!$G$4,AB44&lt;='2-CALCUL ANNUALISATION FORFAIT'!$H$4),VLOOKUP(AA44,PARAMETRES!$U$16:$V$22,2,FALSE),0),
IF(AC44=7,IF(AND(AB44&gt;='2-CALCUL ANNUALISATION FORFAIT'!$G$4,AB44&lt;='2-CALCUL ANNUALISATION FORFAIT'!$H$4),VLOOKUP(AA44,PARAMETRES!$Y$16:$Z$22,2,FALSE),0),
IF(AC44=8,IF(AND(AB44&gt;='2-CALCUL ANNUALISATION FORFAIT'!$G$4,AB44&lt;='2-CALCUL ANNUALISATION FORFAIT'!$H$4),VLOOKUP(AA44,PARAMETRES!$AC$16:$AD$22,2,FALSE),0),
IF(AC44=9,IF(AND(AB44&gt;='2-CALCUL ANNUALISATION FORFAIT'!$G$4,AB44&lt;='2-CALCUL ANNUALISATION FORFAIT'!$H$4),VLOOKUP(AA44,PARAMETRES!$AG$16:$AH$22,2,FALSE),0),
IF(AC44=10,IF(AND(AB44&gt;='2-CALCUL ANNUALISATION FORFAIT'!$G$4,AB44&lt;='2-CALCUL ANNUALISATION FORFAIT'!$H$4),VLOOKUP(AA44,PARAMETRES!$AK$16:$AL$22,2,FALSE),0))))))))))))</f>
        <v>J2</v>
      </c>
      <c r="AE44" s="195">
        <f>IF(AND(AB44&gt;='2-CALCUL ANNUALISATION FORFAIT'!$G$4,AB44&lt;='2-CALCUL ANNUALISATION FORFAIT'!$H$4),VLOOKUP(AD44,'2-CALCUL ANNUALISATION FORFAIT'!$E$24:$K$37,7,FALSE),"NP")</f>
        <v>0.20833333333333331</v>
      </c>
      <c r="AF44" s="201" t="str">
        <f t="shared" si="6"/>
        <v>jeudi</v>
      </c>
      <c r="AG44" s="47">
        <f t="shared" si="18"/>
        <v>45862</v>
      </c>
      <c r="AH44" s="232" cm="1">
        <f t="array" ref="AH44">IFERROR(IF(OR(AG44&lt;'2-CALCUL ANNUALISATION FORFAIT'!$G$4,AG44&gt;'2-CALCUL ANNUALISATION FORFAIT'!$H$4),"NP",IF(AG44=$AA$7,$Z$7,IF(AF44="lundi",IF(INDEX('2-CALCUL ANNUALISATION FORFAIT'!$K$43:$K$52,MOD(AH43,COUNTIF('2-CALCUL ANNUALISATION FORFAIT'!$K$43:$K$52,"&gt;0"))+1)&gt;0,MOD(AH43,COUNTIF('2-CALCUL ANNUALISATION FORFAIT'!$K$43:$K$52,"&gt;0"))+1,1),AH43))),$Z$7)</f>
        <v>2</v>
      </c>
      <c r="AI44" s="233" t="str">
        <f>IF(AH44="NP","NP",
IF(AH44=1,IF(AND(AG44&gt;='2-CALCUL ANNUALISATION FORFAIT'!$G$4,AG44&lt;='2-CALCUL ANNUALISATION FORFAIT'!$H$4),VLOOKUP(AF44,PARAMETRES!$A$16:$B$22,2,FALSE),0),
IF(AH44=2,IF(AND(AG44&gt;='2-CALCUL ANNUALISATION FORFAIT'!$G$4,AG44&lt;='2-CALCUL ANNUALISATION FORFAIT'!$H$4),VLOOKUP(AF44,PARAMETRES!$E$16:$F$22,2,FALSE),0),
IF(AH44=3,IF(AND(AG44&gt;='2-CALCUL ANNUALISATION FORFAIT'!$G$4,AG44&lt;='2-CALCUL ANNUALISATION FORFAIT'!$H$4),VLOOKUP(AF44,PARAMETRES!$I$16:$J$22,2,FALSE),0),
IF(AH44=4,IF(AND(AG44&gt;='2-CALCUL ANNUALISATION FORFAIT'!$G$4,AG44&lt;='2-CALCUL ANNUALISATION FORFAIT'!$H$4),VLOOKUP(AF44,PARAMETRES!$M$16:$N$22,2,FALSE),0),
IF(AH44=5,IF(AND(AG44&gt;='2-CALCUL ANNUALISATION FORFAIT'!$G$4,AG44&lt;='2-CALCUL ANNUALISATION FORFAIT'!$H$4),VLOOKUP(AF44,PARAMETRES!$Q$16:$R$22,2,FALSE),0),
IF(AH44=6,IF(AND(AG44&gt;='2-CALCUL ANNUALISATION FORFAIT'!$G$4,AG44&lt;='2-CALCUL ANNUALISATION FORFAIT'!$H$4),VLOOKUP(AF44,PARAMETRES!$U$16:$V$22,2,FALSE),0),
IF(AH44=7,IF(AND(AG44&gt;='2-CALCUL ANNUALISATION FORFAIT'!$G$4,AG44&lt;='2-CALCUL ANNUALISATION FORFAIT'!$H$4),VLOOKUP(AF44,PARAMETRES!$Y$16:$Z$22,2,FALSE),0),
IF(AH44=8,IF(AND(AG44&gt;='2-CALCUL ANNUALISATION FORFAIT'!$G$4,AG44&lt;='2-CALCUL ANNUALISATION FORFAIT'!$H$4),VLOOKUP(AF44,PARAMETRES!$AC$16:$AD$22,2,FALSE),0),
IF(AH44=9,IF(AND(AG44&gt;='2-CALCUL ANNUALISATION FORFAIT'!$G$4,AG44&lt;='2-CALCUL ANNUALISATION FORFAIT'!$H$4),VLOOKUP(AF44,PARAMETRES!$AG$16:$AH$22,2,FALSE),0),
IF(AH44=10,IF(AND(AG44&gt;='2-CALCUL ANNUALISATION FORFAIT'!$G$4,AG44&lt;='2-CALCUL ANNUALISATION FORFAIT'!$H$4),VLOOKUP(AF44,PARAMETRES!$AK$16:$AL$22,2,FALSE),0))))))))))))</f>
        <v>J2</v>
      </c>
      <c r="AJ44" s="195">
        <f>IF(AND(AG44&gt;='2-CALCUL ANNUALISATION FORFAIT'!$G$4,AG44&lt;='2-CALCUL ANNUALISATION FORFAIT'!$H$4),VLOOKUP(AI44,'2-CALCUL ANNUALISATION FORFAIT'!$E$24:$K$37,7,FALSE),"NP")</f>
        <v>0.20833333333333331</v>
      </c>
      <c r="AK44" s="182" t="str">
        <f t="shared" si="7"/>
        <v>dimanche</v>
      </c>
      <c r="AL44" s="47">
        <f t="shared" si="19"/>
        <v>45893</v>
      </c>
      <c r="AM44" s="232" cm="1">
        <f t="array" ref="AM44">IFERROR(IF(OR(AL44&lt;'2-CALCUL ANNUALISATION FORFAIT'!$G$4,AL44&gt;'2-CALCUL ANNUALISATION FORFAIT'!$H$4),"NP",IF(AL44=$AA$7,$Z$7,IF(AK44="lundi",IF(INDEX('2-CALCUL ANNUALISATION FORFAIT'!$K$43:$K$52,MOD(AM43,COUNTIF('2-CALCUL ANNUALISATION FORFAIT'!$K$43:$K$52,"&gt;0"))+1)&gt;0,MOD(AM43,COUNTIF('2-CALCUL ANNUALISATION FORFAIT'!$K$43:$K$52,"&gt;0"))+1,1),AM43))),$Z$7)</f>
        <v>2</v>
      </c>
      <c r="AN44" s="233" t="str">
        <f>IF(AM44="NP","NP",
IF(AM44=1,IF(AND(AL44&gt;='2-CALCUL ANNUALISATION FORFAIT'!$G$4,AL44&lt;='2-CALCUL ANNUALISATION FORFAIT'!$H$4),VLOOKUP(AK44,PARAMETRES!$A$16:$B$22,2,FALSE),0),
IF(AM44=2,IF(AND(AL44&gt;='2-CALCUL ANNUALISATION FORFAIT'!$G$4,AL44&lt;='2-CALCUL ANNUALISATION FORFAIT'!$H$4),VLOOKUP(AK44,PARAMETRES!$E$16:$F$22,2,FALSE),0),
IF(AM44=3,IF(AND(AL44&gt;='2-CALCUL ANNUALISATION FORFAIT'!$G$4,AL44&lt;='2-CALCUL ANNUALISATION FORFAIT'!$H$4),VLOOKUP(AK44,PARAMETRES!$I$16:$J$22,2,FALSE),0),
IF(AM44=4,IF(AND(AL44&gt;='2-CALCUL ANNUALISATION FORFAIT'!$G$4,AL44&lt;='2-CALCUL ANNUALISATION FORFAIT'!$H$4),VLOOKUP(AK44,PARAMETRES!$M$16:$N$22,2,FALSE),0),
IF(AM44=5,IF(AND(AL44&gt;='2-CALCUL ANNUALISATION FORFAIT'!$G$4,AL44&lt;='2-CALCUL ANNUALISATION FORFAIT'!$H$4),VLOOKUP(AK44,PARAMETRES!$Q$16:$R$22,2,FALSE),0),
IF(AM44=6,IF(AND(AL44&gt;='2-CALCUL ANNUALISATION FORFAIT'!$G$4,AL44&lt;='2-CALCUL ANNUALISATION FORFAIT'!$H$4),VLOOKUP(AK44,PARAMETRES!$U$16:$V$22,2,FALSE),0),
IF(AM44=7,IF(AND(AL44&gt;='2-CALCUL ANNUALISATION FORFAIT'!$G$4,AL44&lt;='2-CALCUL ANNUALISATION FORFAIT'!$H$4),VLOOKUP(AK44,PARAMETRES!$Y$16:$Z$22,2,FALSE),0),
IF(AM44=8,IF(AND(AL44&gt;='2-CALCUL ANNUALISATION FORFAIT'!$G$4,AL44&lt;='2-CALCUL ANNUALISATION FORFAIT'!$H$4),VLOOKUP(AK44,PARAMETRES!$AC$16:$AD$22,2,FALSE),0),
IF(AM44=9,IF(AND(AL44&gt;='2-CALCUL ANNUALISATION FORFAIT'!$G$4,AL44&lt;='2-CALCUL ANNUALISATION FORFAIT'!$H$4),VLOOKUP(AK44,PARAMETRES!$AG$16:$AH$22,2,FALSE),0),
IF(AM44=10,IF(AND(AL44&gt;='2-CALCUL ANNUALISATION FORFAIT'!$G$4,AL44&lt;='2-CALCUL ANNUALISATION FORFAIT'!$H$4),VLOOKUP(AK44,PARAMETRES!$AK$16:$AL$22,2,FALSE),0))))))))))))</f>
        <v>RH</v>
      </c>
      <c r="AO44" s="195">
        <f>IF(AND(AL44&gt;='2-CALCUL ANNUALISATION FORFAIT'!$G$4,AL44&lt;='2-CALCUL ANNUALISATION FORFAIT'!$H$4),VLOOKUP(AN44,'2-CALCUL ANNUALISATION FORFAIT'!$E$24:$K$37,7,FALSE),"NP")</f>
        <v>0</v>
      </c>
      <c r="AP44" s="182" t="str">
        <f t="shared" si="8"/>
        <v>mercredi</v>
      </c>
      <c r="AQ44" s="47">
        <f t="shared" si="20"/>
        <v>45924</v>
      </c>
      <c r="AR44" s="232" cm="1">
        <f t="array" ref="AR44">IFERROR(IF(OR(AQ44&lt;'2-CALCUL ANNUALISATION FORFAIT'!$G$4,AQ44&gt;'2-CALCUL ANNUALISATION FORFAIT'!$H$4),"NP",IF(AQ44=$AA$7,$Z$7,IF(AP44="lundi",IF(INDEX('2-CALCUL ANNUALISATION FORFAIT'!$K$43:$K$52,MOD(AR43,COUNTIF('2-CALCUL ANNUALISATION FORFAIT'!$K$43:$K$52,"&gt;0"))+1)&gt;0,MOD(AR43,COUNTIF('2-CALCUL ANNUALISATION FORFAIT'!$K$43:$K$52,"&gt;0"))+1,1),AR43))),$Z$7)</f>
        <v>1</v>
      </c>
      <c r="AS44" s="233" t="str">
        <f>IF(AR44="NP","NP",
IF(AR44=1,IF(AND(AQ44&gt;='2-CALCUL ANNUALISATION FORFAIT'!$G$4,AQ44&lt;='2-CALCUL ANNUALISATION FORFAIT'!$H$4),VLOOKUP(AP44,PARAMETRES!$A$16:$B$22,2,FALSE),0),
IF(AR44=2,IF(AND(AQ44&gt;='2-CALCUL ANNUALISATION FORFAIT'!$G$4,AQ44&lt;='2-CALCUL ANNUALISATION FORFAIT'!$H$4),VLOOKUP(AP44,PARAMETRES!$E$16:$F$22,2,FALSE),0),
IF(AR44=3,IF(AND(AQ44&gt;='2-CALCUL ANNUALISATION FORFAIT'!$G$4,AQ44&lt;='2-CALCUL ANNUALISATION FORFAIT'!$H$4),VLOOKUP(AP44,PARAMETRES!$I$16:$J$22,2,FALSE),0),
IF(AR44=4,IF(AND(AQ44&gt;='2-CALCUL ANNUALISATION FORFAIT'!$G$4,AQ44&lt;='2-CALCUL ANNUALISATION FORFAIT'!$H$4),VLOOKUP(AP44,PARAMETRES!$M$16:$N$22,2,FALSE),0),
IF(AR44=5,IF(AND(AQ44&gt;='2-CALCUL ANNUALISATION FORFAIT'!$G$4,AQ44&lt;='2-CALCUL ANNUALISATION FORFAIT'!$H$4),VLOOKUP(AP44,PARAMETRES!$Q$16:$R$22,2,FALSE),0),
IF(AR44=6,IF(AND(AQ44&gt;='2-CALCUL ANNUALISATION FORFAIT'!$G$4,AQ44&lt;='2-CALCUL ANNUALISATION FORFAIT'!$H$4),VLOOKUP(AP44,PARAMETRES!$U$16:$V$22,2,FALSE),0),
IF(AR44=7,IF(AND(AQ44&gt;='2-CALCUL ANNUALISATION FORFAIT'!$G$4,AQ44&lt;='2-CALCUL ANNUALISATION FORFAIT'!$H$4),VLOOKUP(AP44,PARAMETRES!$Y$16:$Z$22,2,FALSE),0),
IF(AR44=8,IF(AND(AQ44&gt;='2-CALCUL ANNUALISATION FORFAIT'!$G$4,AQ44&lt;='2-CALCUL ANNUALISATION FORFAIT'!$H$4),VLOOKUP(AP44,PARAMETRES!$AC$16:$AD$22,2,FALSE),0),
IF(AR44=9,IF(AND(AQ44&gt;='2-CALCUL ANNUALISATION FORFAIT'!$G$4,AQ44&lt;='2-CALCUL ANNUALISATION FORFAIT'!$H$4),VLOOKUP(AP44,PARAMETRES!$AG$16:$AH$22,2,FALSE),0),
IF(AR44=10,IF(AND(AQ44&gt;='2-CALCUL ANNUALISATION FORFAIT'!$G$4,AQ44&lt;='2-CALCUL ANNUALISATION FORFAIT'!$H$4),VLOOKUP(AP44,PARAMETRES!$AK$16:$AL$22,2,FALSE),0))))))))))))</f>
        <v>J</v>
      </c>
      <c r="AT44" s="195">
        <f>IF(AND(AQ44&gt;='2-CALCUL ANNUALISATION FORFAIT'!$G$4,AQ44&lt;='2-CALCUL ANNUALISATION FORFAIT'!$H$4),VLOOKUP(AS44,'2-CALCUL ANNUALISATION FORFAIT'!$E$24:$K$37,7,FALSE),"NP")</f>
        <v>0.37500000000000006</v>
      </c>
      <c r="AU44" s="182" t="str">
        <f t="shared" si="9"/>
        <v>vendredi</v>
      </c>
      <c r="AV44" s="180">
        <f t="shared" si="21"/>
        <v>45954</v>
      </c>
      <c r="AW44" s="232" cm="1">
        <f t="array" ref="AW44">IFERROR(IF(OR(AV44&lt;'2-CALCUL ANNUALISATION FORFAIT'!$G$4,AV44&gt;'2-CALCUL ANNUALISATION FORFAIT'!$H$4),"NP",IF(AV44=$AA$7,$Z$7,IF(AU44="lundi",IF(INDEX('2-CALCUL ANNUALISATION FORFAIT'!$K$43:$K$52,MOD(AW43,COUNTIF('2-CALCUL ANNUALISATION FORFAIT'!$K$43:$K$52,"&gt;0"))+1)&gt;0,MOD(AW43,COUNTIF('2-CALCUL ANNUALISATION FORFAIT'!$K$43:$K$52,"&gt;0"))+1,1),AW43))),$Z$7)</f>
        <v>1</v>
      </c>
      <c r="AX44" s="233" t="str">
        <f>IF(AW44="NP","NP",
IF(AW44=1,IF(AND(AV44&gt;='2-CALCUL ANNUALISATION FORFAIT'!$G$4,AV44&lt;='2-CALCUL ANNUALISATION FORFAIT'!$H$4),VLOOKUP(AU44,PARAMETRES!$A$16:$B$22,2,FALSE),0),
IF(AW44=2,IF(AND(AV44&gt;='2-CALCUL ANNUALISATION FORFAIT'!$G$4,AV44&lt;='2-CALCUL ANNUALISATION FORFAIT'!$H$4),VLOOKUP(AU44,PARAMETRES!$E$16:$F$22,2,FALSE),0),
IF(AW44=3,IF(AND(AV44&gt;='2-CALCUL ANNUALISATION FORFAIT'!$G$4,AV44&lt;='2-CALCUL ANNUALISATION FORFAIT'!$H$4),VLOOKUP(AU44,PARAMETRES!$I$16:$J$22,2,FALSE),0),
IF(AW44=4,IF(AND(AV44&gt;='2-CALCUL ANNUALISATION FORFAIT'!$G$4,AV44&lt;='2-CALCUL ANNUALISATION FORFAIT'!$H$4),VLOOKUP(AU44,PARAMETRES!$M$16:$N$22,2,FALSE),0),
IF(AW44=5,IF(AND(AV44&gt;='2-CALCUL ANNUALISATION FORFAIT'!$G$4,AV44&lt;='2-CALCUL ANNUALISATION FORFAIT'!$H$4),VLOOKUP(AU44,PARAMETRES!$Q$16:$R$22,2,FALSE),0),
IF(AW44=6,IF(AND(AV44&gt;='2-CALCUL ANNUALISATION FORFAIT'!$G$4,AV44&lt;='2-CALCUL ANNUALISATION FORFAIT'!$H$4),VLOOKUP(AU44,PARAMETRES!$U$16:$V$22,2,FALSE),0),
IF(AW44=7,IF(AND(AV44&gt;='2-CALCUL ANNUALISATION FORFAIT'!$G$4,AV44&lt;='2-CALCUL ANNUALISATION FORFAIT'!$H$4),VLOOKUP(AU44,PARAMETRES!$Y$16:$Z$22,2,FALSE),0),
IF(AW44=8,IF(AND(AV44&gt;='2-CALCUL ANNUALISATION FORFAIT'!$G$4,AV44&lt;='2-CALCUL ANNUALISATION FORFAIT'!$H$4),VLOOKUP(AU44,PARAMETRES!$AC$16:$AD$22,2,FALSE),0),
IF(AW44=9,IF(AND(AV44&gt;='2-CALCUL ANNUALISATION FORFAIT'!$G$4,AV44&lt;='2-CALCUL ANNUALISATION FORFAIT'!$H$4),VLOOKUP(AU44,PARAMETRES!$AG$16:$AH$22,2,FALSE),0),
IF(AW44=10,IF(AND(AV44&gt;='2-CALCUL ANNUALISATION FORFAIT'!$G$4,AV44&lt;='2-CALCUL ANNUALISATION FORFAIT'!$H$4),VLOOKUP(AU44,PARAMETRES!$AK$16:$AL$22,2,FALSE),0))))))))))))</f>
        <v>J</v>
      </c>
      <c r="AY44" s="195">
        <f>IF(AND(AV44&gt;='2-CALCUL ANNUALISATION FORFAIT'!$G$4,AV44&lt;='2-CALCUL ANNUALISATION FORFAIT'!$H$4),VLOOKUP(AX44,'2-CALCUL ANNUALISATION FORFAIT'!$E$24:$K$37,7,FALSE),"NP")</f>
        <v>0.37500000000000006</v>
      </c>
      <c r="AZ44" s="182" t="str">
        <f t="shared" si="10"/>
        <v>lundi</v>
      </c>
      <c r="BA44" s="47">
        <f t="shared" si="22"/>
        <v>45985</v>
      </c>
      <c r="BB44" s="232" cm="1">
        <f t="array" ref="BB44">IFERROR(IF(OR(BA44&lt;'2-CALCUL ANNUALISATION FORFAIT'!$G$4,BA44&gt;'2-CALCUL ANNUALISATION FORFAIT'!$H$4),"NP",IF(BA44=$AA$7,$Z$7,IF(AZ44="lundi",IF(INDEX('2-CALCUL ANNUALISATION FORFAIT'!$K$43:$K$52,MOD(BB43,COUNTIF('2-CALCUL ANNUALISATION FORFAIT'!$K$43:$K$52,"&gt;0"))+1)&gt;0,MOD(BB43,COUNTIF('2-CALCUL ANNUALISATION FORFAIT'!$K$43:$K$52,"&gt;0"))+1,1),BB43))),$Z$7)</f>
        <v>2</v>
      </c>
      <c r="BC44" s="233" t="str">
        <f>IF(BB44="NP","NP",
IF(BB44=1,IF(AND(BA44&gt;='2-CALCUL ANNUALISATION FORFAIT'!$G$4,BA44&lt;='2-CALCUL ANNUALISATION FORFAIT'!$H$4),VLOOKUP(AZ44,PARAMETRES!$A$16:$B$22,2,FALSE),0),
IF(BB44=2,IF(AND(BA44&gt;='2-CALCUL ANNUALISATION FORFAIT'!$G$4,BA44&lt;='2-CALCUL ANNUALISATION FORFAIT'!$H$4),VLOOKUP(AZ44,PARAMETRES!$E$16:$F$22,2,FALSE),0),
IF(BB44=3,IF(AND(BA44&gt;='2-CALCUL ANNUALISATION FORFAIT'!$G$4,BA44&lt;='2-CALCUL ANNUALISATION FORFAIT'!$H$4),VLOOKUP(AZ44,PARAMETRES!$I$16:$J$22,2,FALSE),0),
IF(BB44=4,IF(AND(BA44&gt;='2-CALCUL ANNUALISATION FORFAIT'!$G$4,BA44&lt;='2-CALCUL ANNUALISATION FORFAIT'!$H$4),VLOOKUP(AZ44,PARAMETRES!$M$16:$N$22,2,FALSE),0),
IF(BB44=5,IF(AND(BA44&gt;='2-CALCUL ANNUALISATION FORFAIT'!$G$4,BA44&lt;='2-CALCUL ANNUALISATION FORFAIT'!$H$4),VLOOKUP(AZ44,PARAMETRES!$Q$16:$R$22,2,FALSE),0),
IF(BB44=6,IF(AND(BA44&gt;='2-CALCUL ANNUALISATION FORFAIT'!$G$4,BA44&lt;='2-CALCUL ANNUALISATION FORFAIT'!$H$4),VLOOKUP(AZ44,PARAMETRES!$U$16:$V$22,2,FALSE),0),
IF(BB44=7,IF(AND(BA44&gt;='2-CALCUL ANNUALISATION FORFAIT'!$G$4,BA44&lt;='2-CALCUL ANNUALISATION FORFAIT'!$H$4),VLOOKUP(AZ44,PARAMETRES!$Y$16:$Z$22,2,FALSE),0),
IF(BB44=8,IF(AND(BA44&gt;='2-CALCUL ANNUALISATION FORFAIT'!$G$4,BA44&lt;='2-CALCUL ANNUALISATION FORFAIT'!$H$4),VLOOKUP(AZ44,PARAMETRES!$AC$16:$AD$22,2,FALSE),0),
IF(BB44=9,IF(AND(BA44&gt;='2-CALCUL ANNUALISATION FORFAIT'!$G$4,BA44&lt;='2-CALCUL ANNUALISATION FORFAIT'!$H$4),VLOOKUP(AZ44,PARAMETRES!$AG$16:$AH$22,2,FALSE),0),
IF(BB44=10,IF(AND(BA44&gt;='2-CALCUL ANNUALISATION FORFAIT'!$G$4,BA44&lt;='2-CALCUL ANNUALISATION FORFAIT'!$H$4),VLOOKUP(AZ44,PARAMETRES!$AK$16:$AL$22,2,FALSE),0))))))))))))</f>
        <v>J2</v>
      </c>
      <c r="BD44" s="195">
        <f>IF(AND(BA44&gt;='2-CALCUL ANNUALISATION FORFAIT'!$G$4,BA44&lt;='2-CALCUL ANNUALISATION FORFAIT'!$H$4),VLOOKUP(BC44,'2-CALCUL ANNUALISATION FORFAIT'!$E$24:$K$37,7,FALSE),"NP")</f>
        <v>0.20833333333333331</v>
      </c>
      <c r="BE44" s="182" t="str">
        <f t="shared" si="11"/>
        <v>mercredi</v>
      </c>
      <c r="BF44" s="47">
        <f t="shared" si="23"/>
        <v>46015</v>
      </c>
      <c r="BG44" s="232" cm="1">
        <f t="array" ref="BG44">IFERROR(IF(OR(BF44&lt;'2-CALCUL ANNUALISATION FORFAIT'!$G$4,BF44&gt;'2-CALCUL ANNUALISATION FORFAIT'!$H$4),"NP",IF(BF44=$AA$7,$Z$7,IF(BE44="lundi",IF(INDEX('2-CALCUL ANNUALISATION FORFAIT'!$K$43:$K$52,MOD(BG43,COUNTIF('2-CALCUL ANNUALISATION FORFAIT'!$K$43:$K$52,"&gt;0"))+1)&gt;0,MOD(BG43,COUNTIF('2-CALCUL ANNUALISATION FORFAIT'!$K$43:$K$52,"&gt;0"))+1,1),BG43))),$Z$7)</f>
        <v>2</v>
      </c>
      <c r="BH44" s="233" t="str">
        <f>IF(BG44="NP","NP",
IF(BG44=1,IF(AND(BF44&gt;='2-CALCUL ANNUALISATION FORFAIT'!$G$4,BF44&lt;='2-CALCUL ANNUALISATION FORFAIT'!$H$4),VLOOKUP(BE44,PARAMETRES!$A$16:$B$22,2,FALSE),0),
IF(BG44=2,IF(AND(BF44&gt;='2-CALCUL ANNUALISATION FORFAIT'!$G$4,BF44&lt;='2-CALCUL ANNUALISATION FORFAIT'!$H$4),VLOOKUP(BE44,PARAMETRES!$E$16:$F$22,2,FALSE),0),
IF(BG44=3,IF(AND(BF44&gt;='2-CALCUL ANNUALISATION FORFAIT'!$G$4,BF44&lt;='2-CALCUL ANNUALISATION FORFAIT'!$H$4),VLOOKUP(BE44,PARAMETRES!$I$16:$J$22,2,FALSE),0),
IF(BG44=4,IF(AND(BF44&gt;='2-CALCUL ANNUALISATION FORFAIT'!$G$4,BF44&lt;='2-CALCUL ANNUALISATION FORFAIT'!$H$4),VLOOKUP(BE44,PARAMETRES!$M$16:$N$22,2,FALSE),0),
IF(BG44=5,IF(AND(BF44&gt;='2-CALCUL ANNUALISATION FORFAIT'!$G$4,BF44&lt;='2-CALCUL ANNUALISATION FORFAIT'!$H$4),VLOOKUP(BE44,PARAMETRES!$Q$16:$R$22,2,FALSE),0),
IF(BG44=6,IF(AND(BF44&gt;='2-CALCUL ANNUALISATION FORFAIT'!$G$4,BF44&lt;='2-CALCUL ANNUALISATION FORFAIT'!$H$4),VLOOKUP(BE44,PARAMETRES!$U$16:$V$22,2,FALSE),0),
IF(BG44=7,IF(AND(BF44&gt;='2-CALCUL ANNUALISATION FORFAIT'!$G$4,BF44&lt;='2-CALCUL ANNUALISATION FORFAIT'!$H$4),VLOOKUP(BE44,PARAMETRES!$Y$16:$Z$22,2,FALSE),0),
IF(BG44=8,IF(AND(BF44&gt;='2-CALCUL ANNUALISATION FORFAIT'!$G$4,BF44&lt;='2-CALCUL ANNUALISATION FORFAIT'!$H$4),VLOOKUP(BE44,PARAMETRES!$AC$16:$AD$22,2,FALSE),0),
IF(BG44=9,IF(AND(BF44&gt;='2-CALCUL ANNUALISATION FORFAIT'!$G$4,BF44&lt;='2-CALCUL ANNUALISATION FORFAIT'!$H$4),VLOOKUP(BE44,PARAMETRES!$AG$16:$AH$22,2,FALSE),0),
IF(BG44=10,IF(AND(BF44&gt;='2-CALCUL ANNUALISATION FORFAIT'!$G$4,BF44&lt;='2-CALCUL ANNUALISATION FORFAIT'!$H$4),VLOOKUP(BE44,PARAMETRES!$AK$16:$AL$22,2,FALSE),0))))))))))))</f>
        <v>J2</v>
      </c>
      <c r="BI44" s="183">
        <f>IF(AND(BF44&gt;='2-CALCUL ANNUALISATION FORFAIT'!$G$4,BF44&lt;='2-CALCUL ANNUALISATION FORFAIT'!$H$4),VLOOKUP(BH44,'2-CALCUL ANNUALISATION FORFAIT'!$E$24:$K$37,7,FALSE),"NP")</f>
        <v>0.20833333333333331</v>
      </c>
    </row>
    <row r="45" spans="2:61" ht="22.15" customHeight="1" x14ac:dyDescent="0.25">
      <c r="B45" s="182" t="str">
        <f t="shared" si="0"/>
        <v>samedi</v>
      </c>
      <c r="C45" s="47">
        <f t="shared" si="12"/>
        <v>45682</v>
      </c>
      <c r="D45" s="232" cm="1">
        <f t="array" ref="D45">IFERROR(IF(OR(C45&lt;'2-CALCUL ANNUALISATION FORFAIT'!$G$4,C45&gt;'2-CALCUL ANNUALISATION FORFAIT'!$H$4),"NP",IF(C45=$AA$7,$Z$7,IF(B45="lundi",IF(INDEX('2-CALCUL ANNUALISATION FORFAIT'!$K$43:$K$52,MOD(D44,COUNTIF('2-CALCUL ANNUALISATION FORFAIT'!$K$43:$K$52,"&gt;0"))+1)&gt;0,MOD(D44,COUNTIF('2-CALCUL ANNUALISATION FORFAIT'!$K$43:$K$52,"&gt;0"))+1,1),D44))),$Z$7)</f>
        <v>2</v>
      </c>
      <c r="E45" s="233" t="str">
        <f>IF(D45="NP","NP",
IF(D45=1,IF(AND(C45&gt;='2-CALCUL ANNUALISATION FORFAIT'!$G$4,C45&lt;='2-CALCUL ANNUALISATION FORFAIT'!$H$4),VLOOKUP(B45,PARAMETRES!$A$16:$B$22,2,FALSE),0),
IF(D45=2,IF(AND(C45&gt;='2-CALCUL ANNUALISATION FORFAIT'!$G$4,C45&lt;='2-CALCUL ANNUALISATION FORFAIT'!$H$4),VLOOKUP(B45,PARAMETRES!$E$16:$F$22,2,FALSE),0),
IF(D45=3,IF(AND(C45&gt;='2-CALCUL ANNUALISATION FORFAIT'!$G$4,C45&lt;='2-CALCUL ANNUALISATION FORFAIT'!$H$4),VLOOKUP(B45,PARAMETRES!$I$16:$J$22,2,FALSE),0),
IF(D45=4,IF(AND(C45&gt;='2-CALCUL ANNUALISATION FORFAIT'!$G$4,C45&lt;='2-CALCUL ANNUALISATION FORFAIT'!$H$4),VLOOKUP(B45,PARAMETRES!$M$16:$N$22,2,FALSE),0),
IF(D45=5,IF(AND(C45&gt;='2-CALCUL ANNUALISATION FORFAIT'!$G$4,C45&lt;='2-CALCUL ANNUALISATION FORFAIT'!$H$4),VLOOKUP(B45,PARAMETRES!$Q$16:$R$22,2,FALSE),0),
IF(D45=6,IF(AND(C45&gt;='2-CALCUL ANNUALISATION FORFAIT'!$G$4,C45&lt;='2-CALCUL ANNUALISATION FORFAIT'!$H$4),VLOOKUP(B45,PARAMETRES!$U$16:$V$22,2,FALSE),0),
IF(D45=7,IF(AND(C45&gt;='2-CALCUL ANNUALISATION FORFAIT'!$G$4,C45&lt;='2-CALCUL ANNUALISATION FORFAIT'!$H$4),VLOOKUP(B45,PARAMETRES!$Y$16:$Z$22,2,FALSE),0),
IF(D45=8,IF(AND(C45&gt;='2-CALCUL ANNUALISATION FORFAIT'!$G$4,C45&lt;='2-CALCUL ANNUALISATION FORFAIT'!$H$4),VLOOKUP(B45,PARAMETRES!$AC$16:$AD$22,2,FALSE),0),
IF(D45=9,IF(AND(C45&gt;='2-CALCUL ANNUALISATION FORFAIT'!$G$4,C45&lt;='2-CALCUL ANNUALISATION FORFAIT'!$H$4),VLOOKUP(B45,PARAMETRES!$AG$16:$AH$22,2,FALSE),0),
IF(D45=10,IF(AND(C45&gt;='2-CALCUL ANNUALISATION FORFAIT'!$G$4,C45&lt;='2-CALCUL ANNUALISATION FORFAIT'!$H$4),VLOOKUP(B45,PARAMETRES!$AK$16:$AL$22,2,FALSE),0))))))))))))</f>
        <v>RH</v>
      </c>
      <c r="F45" s="183">
        <f>IF(AND(C45&gt;='2-CALCUL ANNUALISATION FORFAIT'!$G$4,C45&lt;='2-CALCUL ANNUALISATION FORFAIT'!$H$4),VLOOKUP(E45,'2-CALCUL ANNUALISATION FORFAIT'!$E$24:$K$37,7,FALSE),"NP")</f>
        <v>0</v>
      </c>
      <c r="G45" s="188" t="str">
        <f t="shared" si="1"/>
        <v>mardi</v>
      </c>
      <c r="H45" s="47">
        <f t="shared" si="13"/>
        <v>45713</v>
      </c>
      <c r="I45" s="232" cm="1">
        <f t="array" ref="I45">IFERROR(IF(OR(H45&lt;'2-CALCUL ANNUALISATION FORFAIT'!$G$4,H45&gt;'2-CALCUL ANNUALISATION FORFAIT'!$H$4),"NP",IF(H45=$AA$7,$Z$7,IF(G45="lundi",IF(INDEX('2-CALCUL ANNUALISATION FORFAIT'!$K$43:$K$52,MOD(I44,COUNTIF('2-CALCUL ANNUALISATION FORFAIT'!$K$43:$K$52,"&gt;0"))+1)&gt;0,MOD(I44,COUNTIF('2-CALCUL ANNUALISATION FORFAIT'!$K$43:$K$52,"&gt;0"))+1,1),I44))),$Z$7)</f>
        <v>1</v>
      </c>
      <c r="J45" s="233" t="str">
        <f>IF(I45="NP","NP",
IF(I45=1,IF(AND(H45&gt;='2-CALCUL ANNUALISATION FORFAIT'!$G$4,H45&lt;='2-CALCUL ANNUALISATION FORFAIT'!$H$4),VLOOKUP(G45,PARAMETRES!$A$16:$B$22,2,FALSE),0),
IF(I45=2,IF(AND(H45&gt;='2-CALCUL ANNUALISATION FORFAIT'!$G$4,H45&lt;='2-CALCUL ANNUALISATION FORFAIT'!$H$4),VLOOKUP(G45,PARAMETRES!$E$16:$F$22,2,FALSE),0),
IF(I45=3,IF(AND(H45&gt;='2-CALCUL ANNUALISATION FORFAIT'!$G$4,H45&lt;='2-CALCUL ANNUALISATION FORFAIT'!$H$4),VLOOKUP(G45,PARAMETRES!$I$16:$J$22,2,FALSE),0),
IF(I45=4,IF(AND(H45&gt;='2-CALCUL ANNUALISATION FORFAIT'!$G$4,H45&lt;='2-CALCUL ANNUALISATION FORFAIT'!$H$4),VLOOKUP(G45,PARAMETRES!$M$16:$N$22,2,FALSE),0),
IF(I45=5,IF(AND(H45&gt;='2-CALCUL ANNUALISATION FORFAIT'!$G$4,H45&lt;='2-CALCUL ANNUALISATION FORFAIT'!$H$4),VLOOKUP(G45,PARAMETRES!$Q$16:$R$22,2,FALSE),0),
IF(I45=6,IF(AND(H45&gt;='2-CALCUL ANNUALISATION FORFAIT'!$G$4,H45&lt;='2-CALCUL ANNUALISATION FORFAIT'!$H$4),VLOOKUP(G45,PARAMETRES!$U$16:$V$22,2,FALSE),0),
IF(I45=7,IF(AND(H45&gt;='2-CALCUL ANNUALISATION FORFAIT'!$G$4,H45&lt;='2-CALCUL ANNUALISATION FORFAIT'!$H$4),VLOOKUP(G45,PARAMETRES!$Y$16:$Z$22,2,FALSE),0),
IF(I45=8,IF(AND(H45&gt;='2-CALCUL ANNUALISATION FORFAIT'!$G$4,H45&lt;='2-CALCUL ANNUALISATION FORFAIT'!$H$4),VLOOKUP(G45,PARAMETRES!$AC$16:$AD$22,2,FALSE),0),
IF(I45=9,IF(AND(H45&gt;='2-CALCUL ANNUALISATION FORFAIT'!$G$4,H45&lt;='2-CALCUL ANNUALISATION FORFAIT'!$H$4),VLOOKUP(G45,PARAMETRES!$AG$16:$AH$22,2,FALSE),0),
IF(I45=10,IF(AND(H45&gt;='2-CALCUL ANNUALISATION FORFAIT'!$G$4,H45&lt;='2-CALCUL ANNUALISATION FORFAIT'!$H$4),VLOOKUP(G45,PARAMETRES!$AK$16:$AL$22,2,FALSE),0))))))))))))</f>
        <v>J</v>
      </c>
      <c r="K45" s="183">
        <f>IF(AND(H45&gt;='2-CALCUL ANNUALISATION FORFAIT'!$G$4,H45&lt;='2-CALCUL ANNUALISATION FORFAIT'!$H$4),VLOOKUP(J45,'2-CALCUL ANNUALISATION FORFAIT'!$E$24:$K$37,7,FALSE),"NP")</f>
        <v>0.37500000000000006</v>
      </c>
      <c r="L45" s="188" t="str">
        <f t="shared" si="2"/>
        <v>mardi</v>
      </c>
      <c r="M45" s="47">
        <f t="shared" si="14"/>
        <v>45741</v>
      </c>
      <c r="N45" s="232" cm="1">
        <f t="array" ref="N45">IFERROR(IF(OR(M45&lt;'2-CALCUL ANNUALISATION FORFAIT'!$G$4,M45&gt;'2-CALCUL ANNUALISATION FORFAIT'!$H$4),"NP",IF(M45=$AA$7,$Z$7,IF(L45="lundi",IF(INDEX('2-CALCUL ANNUALISATION FORFAIT'!$K$43:$K$52,MOD(N44,COUNTIF('2-CALCUL ANNUALISATION FORFAIT'!$K$43:$K$52,"&gt;0"))+1)&gt;0,MOD(N44,COUNTIF('2-CALCUL ANNUALISATION FORFAIT'!$K$43:$K$52,"&gt;0"))+1,1),N44))),$Z$7)</f>
        <v>1</v>
      </c>
      <c r="O45" s="233" t="str">
        <f>IF(N45="NP","NP",
IF(N45=1,IF(AND(M45&gt;='2-CALCUL ANNUALISATION FORFAIT'!$G$4,M45&lt;='2-CALCUL ANNUALISATION FORFAIT'!$H$4),VLOOKUP(L45,PARAMETRES!$A$16:$B$22,2,FALSE),0),
IF(N45=2,IF(AND(M45&gt;='2-CALCUL ANNUALISATION FORFAIT'!$G$4,M45&lt;='2-CALCUL ANNUALISATION FORFAIT'!$H$4),VLOOKUP(L45,PARAMETRES!$E$16:$F$22,2,FALSE),0),
IF(N45=3,IF(AND(M45&gt;='2-CALCUL ANNUALISATION FORFAIT'!$G$4,M45&lt;='2-CALCUL ANNUALISATION FORFAIT'!$H$4),VLOOKUP(L45,PARAMETRES!$I$16:$J$22,2,FALSE),0),
IF(N45=4,IF(AND(M45&gt;='2-CALCUL ANNUALISATION FORFAIT'!$G$4,M45&lt;='2-CALCUL ANNUALISATION FORFAIT'!$H$4),VLOOKUP(L45,PARAMETRES!$M$16:$N$22,2,FALSE),0),
IF(N45=5,IF(AND(M45&gt;='2-CALCUL ANNUALISATION FORFAIT'!$G$4,M45&lt;='2-CALCUL ANNUALISATION FORFAIT'!$H$4),VLOOKUP(L45,PARAMETRES!$Q$16:$R$22,2,FALSE),0),
IF(N45=6,IF(AND(M45&gt;='2-CALCUL ANNUALISATION FORFAIT'!$G$4,M45&lt;='2-CALCUL ANNUALISATION FORFAIT'!$H$4),VLOOKUP(L45,PARAMETRES!$U$16:$V$22,2,FALSE),0),
IF(N45=7,IF(AND(M45&gt;='2-CALCUL ANNUALISATION FORFAIT'!$G$4,M45&lt;='2-CALCUL ANNUALISATION FORFAIT'!$H$4),VLOOKUP(L45,PARAMETRES!$Y$16:$Z$22,2,FALSE),0),
IF(N45=8,IF(AND(M45&gt;='2-CALCUL ANNUALISATION FORFAIT'!$G$4,M45&lt;='2-CALCUL ANNUALISATION FORFAIT'!$H$4),VLOOKUP(L45,PARAMETRES!$AC$16:$AD$22,2,FALSE),0),
IF(N45=9,IF(AND(M45&gt;='2-CALCUL ANNUALISATION FORFAIT'!$G$4,M45&lt;='2-CALCUL ANNUALISATION FORFAIT'!$H$4),VLOOKUP(L45,PARAMETRES!$AG$16:$AH$22,2,FALSE),0),
IF(N45=10,IF(AND(M45&gt;='2-CALCUL ANNUALISATION FORFAIT'!$G$4,M45&lt;='2-CALCUL ANNUALISATION FORFAIT'!$H$4),VLOOKUP(L45,PARAMETRES!$AK$16:$AL$22,2,FALSE),0))))))))))))</f>
        <v>J</v>
      </c>
      <c r="P45" s="195">
        <f>IF(AND(M45&gt;='2-CALCUL ANNUALISATION FORFAIT'!$G$4,M45&lt;='2-CALCUL ANNUALISATION FORFAIT'!$H$4),VLOOKUP(O45,'2-CALCUL ANNUALISATION FORFAIT'!$E$24:$K$37,7,FALSE),"NP")</f>
        <v>0.37500000000000006</v>
      </c>
      <c r="Q45" s="182" t="str">
        <f t="shared" si="3"/>
        <v>vendredi</v>
      </c>
      <c r="R45" s="47">
        <f t="shared" si="15"/>
        <v>45772</v>
      </c>
      <c r="S45" s="232" cm="1">
        <f t="array" ref="S45">IFERROR(IF(OR(R45&lt;'2-CALCUL ANNUALISATION FORFAIT'!$G$4,R45&gt;'2-CALCUL ANNUALISATION FORFAIT'!$H$4),"NP",IF(R45=$AA$7,$Z$7,IF(Q45="lundi",IF(INDEX('2-CALCUL ANNUALISATION FORFAIT'!$K$43:$K$52,MOD(S44,COUNTIF('2-CALCUL ANNUALISATION FORFAIT'!$K$43:$K$52,"&gt;0"))+1)&gt;0,MOD(S44,COUNTIF('2-CALCUL ANNUALISATION FORFAIT'!$K$43:$K$52,"&gt;0"))+1,1),S44))),$Z$7)</f>
        <v>1</v>
      </c>
      <c r="T45" s="233" t="str">
        <f>IF(S45="NP","NP",
IF(S45=1,IF(AND(R45&gt;='2-CALCUL ANNUALISATION FORFAIT'!$G$4,R45&lt;='2-CALCUL ANNUALISATION FORFAIT'!$H$4),VLOOKUP(Q45,PARAMETRES!$A$16:$B$22,2,FALSE),0),
IF(S45=2,IF(AND(R45&gt;='2-CALCUL ANNUALISATION FORFAIT'!$G$4,R45&lt;='2-CALCUL ANNUALISATION FORFAIT'!$H$4),VLOOKUP(Q45,PARAMETRES!$E$16:$F$22,2,FALSE),0),
IF(S45=3,IF(AND(R45&gt;='2-CALCUL ANNUALISATION FORFAIT'!$G$4,R45&lt;='2-CALCUL ANNUALISATION FORFAIT'!$H$4),VLOOKUP(Q45,PARAMETRES!$I$16:$J$22,2,FALSE),0),
IF(S45=4,IF(AND(R45&gt;='2-CALCUL ANNUALISATION FORFAIT'!$G$4,R45&lt;='2-CALCUL ANNUALISATION FORFAIT'!$H$4),VLOOKUP(Q45,PARAMETRES!$M$16:$N$22,2,FALSE),0),
IF(S45=5,IF(AND(R45&gt;='2-CALCUL ANNUALISATION FORFAIT'!$G$4,R45&lt;='2-CALCUL ANNUALISATION FORFAIT'!$H$4),VLOOKUP(Q45,PARAMETRES!$Q$16:$R$22,2,FALSE),0),
IF(S45=6,IF(AND(R45&gt;='2-CALCUL ANNUALISATION FORFAIT'!$G$4,R45&lt;='2-CALCUL ANNUALISATION FORFAIT'!$H$4),VLOOKUP(Q45,PARAMETRES!$U$16:$V$22,2,FALSE),0),
IF(S45=7,IF(AND(R45&gt;='2-CALCUL ANNUALISATION FORFAIT'!$G$4,R45&lt;='2-CALCUL ANNUALISATION FORFAIT'!$H$4),VLOOKUP(Q45,PARAMETRES!$Y$16:$Z$22,2,FALSE),0),
IF(S45=8,IF(AND(R45&gt;='2-CALCUL ANNUALISATION FORFAIT'!$G$4,R45&lt;='2-CALCUL ANNUALISATION FORFAIT'!$H$4),VLOOKUP(Q45,PARAMETRES!$AC$16:$AD$22,2,FALSE),0),
IF(S45=9,IF(AND(R45&gt;='2-CALCUL ANNUALISATION FORFAIT'!$G$4,R45&lt;='2-CALCUL ANNUALISATION FORFAIT'!$H$4),VLOOKUP(Q45,PARAMETRES!$AG$16:$AH$22,2,FALSE),0),
IF(S45=10,IF(AND(R45&gt;='2-CALCUL ANNUALISATION FORFAIT'!$G$4,R45&lt;='2-CALCUL ANNUALISATION FORFAIT'!$H$4),VLOOKUP(Q45,PARAMETRES!$AK$16:$AL$22,2,FALSE),0))))))))))))</f>
        <v>J</v>
      </c>
      <c r="U45" s="195">
        <f>IF(AND(R45&gt;='2-CALCUL ANNUALISATION FORFAIT'!$G$4,R45&lt;='2-CALCUL ANNUALISATION FORFAIT'!$H$4),VLOOKUP(T45,'2-CALCUL ANNUALISATION FORFAIT'!$E$24:$K$37,7,FALSE),"NP")</f>
        <v>0.37500000000000006</v>
      </c>
      <c r="V45" s="199" t="str">
        <f t="shared" si="4"/>
        <v>dimanche</v>
      </c>
      <c r="W45" s="181">
        <f t="shared" si="16"/>
        <v>45802</v>
      </c>
      <c r="X45" s="232" cm="1">
        <f t="array" ref="X45">IFERROR(IF(OR(W45&lt;'2-CALCUL ANNUALISATION FORFAIT'!$G$4,W45&gt;'2-CALCUL ANNUALISATION FORFAIT'!$H$4),"NP",IF(W45=$AA$7,$Z$7,IF(V45="lundi",IF(INDEX('2-CALCUL ANNUALISATION FORFAIT'!$K$43:$K$52,MOD(X44,COUNTIF('2-CALCUL ANNUALISATION FORFAIT'!$K$43:$K$52,"&gt;0"))+1)&gt;0,MOD(X44,COUNTIF('2-CALCUL ANNUALISATION FORFAIT'!$K$43:$K$52,"&gt;0"))+1,1),X44))),$Z$7)</f>
        <v>1</v>
      </c>
      <c r="Y45" s="233" t="str">
        <f>IF(X45="NP","NP",
IF(X45=1,IF(AND(W45&gt;='2-CALCUL ANNUALISATION FORFAIT'!$G$4,W45&lt;='2-CALCUL ANNUALISATION FORFAIT'!$H$4),VLOOKUP(V45,PARAMETRES!$A$16:$B$22,2,FALSE),0),
IF(X45=2,IF(AND(W45&gt;='2-CALCUL ANNUALISATION FORFAIT'!$G$4,W45&lt;='2-CALCUL ANNUALISATION FORFAIT'!$H$4),VLOOKUP(V45,PARAMETRES!$E$16:$F$22,2,FALSE),0),
IF(X45=3,IF(AND(W45&gt;='2-CALCUL ANNUALISATION FORFAIT'!$G$4,W45&lt;='2-CALCUL ANNUALISATION FORFAIT'!$H$4),VLOOKUP(V45,PARAMETRES!$I$16:$J$22,2,FALSE),0),
IF(X45=4,IF(AND(W45&gt;='2-CALCUL ANNUALISATION FORFAIT'!$G$4,W45&lt;='2-CALCUL ANNUALISATION FORFAIT'!$H$4),VLOOKUP(V45,PARAMETRES!$M$16:$N$22,2,FALSE),0),
IF(X45=5,IF(AND(W45&gt;='2-CALCUL ANNUALISATION FORFAIT'!$G$4,W45&lt;='2-CALCUL ANNUALISATION FORFAIT'!$H$4),VLOOKUP(V45,PARAMETRES!$Q$16:$R$22,2,FALSE),0),
IF(X45=6,IF(AND(W45&gt;='2-CALCUL ANNUALISATION FORFAIT'!$G$4,W45&lt;='2-CALCUL ANNUALISATION FORFAIT'!$H$4),VLOOKUP(V45,PARAMETRES!$U$16:$V$22,2,FALSE),0),
IF(X45=7,IF(AND(W45&gt;='2-CALCUL ANNUALISATION FORFAIT'!$G$4,W45&lt;='2-CALCUL ANNUALISATION FORFAIT'!$H$4),VLOOKUP(V45,PARAMETRES!$Y$16:$Z$22,2,FALSE),0),
IF(X45=8,IF(AND(W45&gt;='2-CALCUL ANNUALISATION FORFAIT'!$G$4,W45&lt;='2-CALCUL ANNUALISATION FORFAIT'!$H$4),VLOOKUP(V45,PARAMETRES!$AC$16:$AD$22,2,FALSE),0),
IF(X45=9,IF(AND(W45&gt;='2-CALCUL ANNUALISATION FORFAIT'!$G$4,W45&lt;='2-CALCUL ANNUALISATION FORFAIT'!$H$4),VLOOKUP(V45,PARAMETRES!$AG$16:$AH$22,2,FALSE),0),
IF(X45=10,IF(AND(W45&gt;='2-CALCUL ANNUALISATION FORFAIT'!$G$4,W45&lt;='2-CALCUL ANNUALISATION FORFAIT'!$H$4),VLOOKUP(V45,PARAMETRES!$AK$16:$AL$22,2,FALSE),0))))))))))))</f>
        <v>RH</v>
      </c>
      <c r="Z45" s="195">
        <f>IF(AND(W45&gt;='2-CALCUL ANNUALISATION FORFAIT'!$G$4,W45&lt;='2-CALCUL ANNUALISATION FORFAIT'!$H$4),VLOOKUP(Y45,'2-CALCUL ANNUALISATION FORFAIT'!$E$24:$K$37,7,FALSE),"NP")</f>
        <v>0</v>
      </c>
      <c r="AA45" s="182" t="str">
        <f t="shared" si="5"/>
        <v>mercredi</v>
      </c>
      <c r="AB45" s="47">
        <f t="shared" si="17"/>
        <v>45833</v>
      </c>
      <c r="AC45" s="232" cm="1">
        <f t="array" ref="AC45">IFERROR(IF(OR(AB45&lt;'2-CALCUL ANNUALISATION FORFAIT'!$G$4,AB45&gt;'2-CALCUL ANNUALISATION FORFAIT'!$H$4),"NP",IF(AB45=$AA$7,$Z$7,IF(AA45="lundi",IF(INDEX('2-CALCUL ANNUALISATION FORFAIT'!$K$43:$K$52,MOD(AC44,COUNTIF('2-CALCUL ANNUALISATION FORFAIT'!$K$43:$K$52,"&gt;0"))+1)&gt;0,MOD(AC44,COUNTIF('2-CALCUL ANNUALISATION FORFAIT'!$K$43:$K$52,"&gt;0"))+1,1),AC44))),$Z$7)</f>
        <v>2</v>
      </c>
      <c r="AD45" s="233" t="str">
        <f>IF(AC45="NP","NP",
IF(AC45=1,IF(AND(AB45&gt;='2-CALCUL ANNUALISATION FORFAIT'!$G$4,AB45&lt;='2-CALCUL ANNUALISATION FORFAIT'!$H$4),VLOOKUP(AA45,PARAMETRES!$A$16:$B$22,2,FALSE),0),
IF(AC45=2,IF(AND(AB45&gt;='2-CALCUL ANNUALISATION FORFAIT'!$G$4,AB45&lt;='2-CALCUL ANNUALISATION FORFAIT'!$H$4),VLOOKUP(AA45,PARAMETRES!$E$16:$F$22,2,FALSE),0),
IF(AC45=3,IF(AND(AB45&gt;='2-CALCUL ANNUALISATION FORFAIT'!$G$4,AB45&lt;='2-CALCUL ANNUALISATION FORFAIT'!$H$4),VLOOKUP(AA45,PARAMETRES!$I$16:$J$22,2,FALSE),0),
IF(AC45=4,IF(AND(AB45&gt;='2-CALCUL ANNUALISATION FORFAIT'!$G$4,AB45&lt;='2-CALCUL ANNUALISATION FORFAIT'!$H$4),VLOOKUP(AA45,PARAMETRES!$M$16:$N$22,2,FALSE),0),
IF(AC45=5,IF(AND(AB45&gt;='2-CALCUL ANNUALISATION FORFAIT'!$G$4,AB45&lt;='2-CALCUL ANNUALISATION FORFAIT'!$H$4),VLOOKUP(AA45,PARAMETRES!$Q$16:$R$22,2,FALSE),0),
IF(AC45=6,IF(AND(AB45&gt;='2-CALCUL ANNUALISATION FORFAIT'!$G$4,AB45&lt;='2-CALCUL ANNUALISATION FORFAIT'!$H$4),VLOOKUP(AA45,PARAMETRES!$U$16:$V$22,2,FALSE),0),
IF(AC45=7,IF(AND(AB45&gt;='2-CALCUL ANNUALISATION FORFAIT'!$G$4,AB45&lt;='2-CALCUL ANNUALISATION FORFAIT'!$H$4),VLOOKUP(AA45,PARAMETRES!$Y$16:$Z$22,2,FALSE),0),
IF(AC45=8,IF(AND(AB45&gt;='2-CALCUL ANNUALISATION FORFAIT'!$G$4,AB45&lt;='2-CALCUL ANNUALISATION FORFAIT'!$H$4),VLOOKUP(AA45,PARAMETRES!$AC$16:$AD$22,2,FALSE),0),
IF(AC45=9,IF(AND(AB45&gt;='2-CALCUL ANNUALISATION FORFAIT'!$G$4,AB45&lt;='2-CALCUL ANNUALISATION FORFAIT'!$H$4),VLOOKUP(AA45,PARAMETRES!$AG$16:$AH$22,2,FALSE),0),
IF(AC45=10,IF(AND(AB45&gt;='2-CALCUL ANNUALISATION FORFAIT'!$G$4,AB45&lt;='2-CALCUL ANNUALISATION FORFAIT'!$H$4),VLOOKUP(AA45,PARAMETRES!$AK$16:$AL$22,2,FALSE),0))))))))))))</f>
        <v>J2</v>
      </c>
      <c r="AE45" s="195">
        <f>IF(AND(AB45&gt;='2-CALCUL ANNUALISATION FORFAIT'!$G$4,AB45&lt;='2-CALCUL ANNUALISATION FORFAIT'!$H$4),VLOOKUP(AD45,'2-CALCUL ANNUALISATION FORFAIT'!$E$24:$K$37,7,FALSE),"NP")</f>
        <v>0.20833333333333331</v>
      </c>
      <c r="AF45" s="201" t="str">
        <f t="shared" si="6"/>
        <v>vendredi</v>
      </c>
      <c r="AG45" s="47">
        <f t="shared" si="18"/>
        <v>45863</v>
      </c>
      <c r="AH45" s="232" cm="1">
        <f t="array" ref="AH45">IFERROR(IF(OR(AG45&lt;'2-CALCUL ANNUALISATION FORFAIT'!$G$4,AG45&gt;'2-CALCUL ANNUALISATION FORFAIT'!$H$4),"NP",IF(AG45=$AA$7,$Z$7,IF(AF45="lundi",IF(INDEX('2-CALCUL ANNUALISATION FORFAIT'!$K$43:$K$52,MOD(AH44,COUNTIF('2-CALCUL ANNUALISATION FORFAIT'!$K$43:$K$52,"&gt;0"))+1)&gt;0,MOD(AH44,COUNTIF('2-CALCUL ANNUALISATION FORFAIT'!$K$43:$K$52,"&gt;0"))+1,1),AH44))),$Z$7)</f>
        <v>2</v>
      </c>
      <c r="AI45" s="233" t="str">
        <f>IF(AH45="NP","NP",
IF(AH45=1,IF(AND(AG45&gt;='2-CALCUL ANNUALISATION FORFAIT'!$G$4,AG45&lt;='2-CALCUL ANNUALISATION FORFAIT'!$H$4),VLOOKUP(AF45,PARAMETRES!$A$16:$B$22,2,FALSE),0),
IF(AH45=2,IF(AND(AG45&gt;='2-CALCUL ANNUALISATION FORFAIT'!$G$4,AG45&lt;='2-CALCUL ANNUALISATION FORFAIT'!$H$4),VLOOKUP(AF45,PARAMETRES!$E$16:$F$22,2,FALSE),0),
IF(AH45=3,IF(AND(AG45&gt;='2-CALCUL ANNUALISATION FORFAIT'!$G$4,AG45&lt;='2-CALCUL ANNUALISATION FORFAIT'!$H$4),VLOOKUP(AF45,PARAMETRES!$I$16:$J$22,2,FALSE),0),
IF(AH45=4,IF(AND(AG45&gt;='2-CALCUL ANNUALISATION FORFAIT'!$G$4,AG45&lt;='2-CALCUL ANNUALISATION FORFAIT'!$H$4),VLOOKUP(AF45,PARAMETRES!$M$16:$N$22,2,FALSE),0),
IF(AH45=5,IF(AND(AG45&gt;='2-CALCUL ANNUALISATION FORFAIT'!$G$4,AG45&lt;='2-CALCUL ANNUALISATION FORFAIT'!$H$4),VLOOKUP(AF45,PARAMETRES!$Q$16:$R$22,2,FALSE),0),
IF(AH45=6,IF(AND(AG45&gt;='2-CALCUL ANNUALISATION FORFAIT'!$G$4,AG45&lt;='2-CALCUL ANNUALISATION FORFAIT'!$H$4),VLOOKUP(AF45,PARAMETRES!$U$16:$V$22,2,FALSE),0),
IF(AH45=7,IF(AND(AG45&gt;='2-CALCUL ANNUALISATION FORFAIT'!$G$4,AG45&lt;='2-CALCUL ANNUALISATION FORFAIT'!$H$4),VLOOKUP(AF45,PARAMETRES!$Y$16:$Z$22,2,FALSE),0),
IF(AH45=8,IF(AND(AG45&gt;='2-CALCUL ANNUALISATION FORFAIT'!$G$4,AG45&lt;='2-CALCUL ANNUALISATION FORFAIT'!$H$4),VLOOKUP(AF45,PARAMETRES!$AC$16:$AD$22,2,FALSE),0),
IF(AH45=9,IF(AND(AG45&gt;='2-CALCUL ANNUALISATION FORFAIT'!$G$4,AG45&lt;='2-CALCUL ANNUALISATION FORFAIT'!$H$4),VLOOKUP(AF45,PARAMETRES!$AG$16:$AH$22,2,FALSE),0),
IF(AH45=10,IF(AND(AG45&gt;='2-CALCUL ANNUALISATION FORFAIT'!$G$4,AG45&lt;='2-CALCUL ANNUALISATION FORFAIT'!$H$4),VLOOKUP(AF45,PARAMETRES!$AK$16:$AL$22,2,FALSE),0))))))))))))</f>
        <v>J2</v>
      </c>
      <c r="AJ45" s="195">
        <f>IF(AND(AG45&gt;='2-CALCUL ANNUALISATION FORFAIT'!$G$4,AG45&lt;='2-CALCUL ANNUALISATION FORFAIT'!$H$4),VLOOKUP(AI45,'2-CALCUL ANNUALISATION FORFAIT'!$E$24:$K$37,7,FALSE),"NP")</f>
        <v>0.20833333333333331</v>
      </c>
      <c r="AK45" s="182" t="str">
        <f t="shared" si="7"/>
        <v>lundi</v>
      </c>
      <c r="AL45" s="47">
        <f t="shared" si="19"/>
        <v>45894</v>
      </c>
      <c r="AM45" s="232" cm="1">
        <f t="array" ref="AM45">IFERROR(IF(OR(AL45&lt;'2-CALCUL ANNUALISATION FORFAIT'!$G$4,AL45&gt;'2-CALCUL ANNUALISATION FORFAIT'!$H$4),"NP",IF(AL45=$AA$7,$Z$7,IF(AK45="lundi",IF(INDEX('2-CALCUL ANNUALISATION FORFAIT'!$K$43:$K$52,MOD(AM44,COUNTIF('2-CALCUL ANNUALISATION FORFAIT'!$K$43:$K$52,"&gt;0"))+1)&gt;0,MOD(AM44,COUNTIF('2-CALCUL ANNUALISATION FORFAIT'!$K$43:$K$52,"&gt;0"))+1,1),AM44))),$Z$7)</f>
        <v>1</v>
      </c>
      <c r="AN45" s="233" t="str">
        <f>IF(AM45="NP","NP",
IF(AM45=1,IF(AND(AL45&gt;='2-CALCUL ANNUALISATION FORFAIT'!$G$4,AL45&lt;='2-CALCUL ANNUALISATION FORFAIT'!$H$4),VLOOKUP(AK45,PARAMETRES!$A$16:$B$22,2,FALSE),0),
IF(AM45=2,IF(AND(AL45&gt;='2-CALCUL ANNUALISATION FORFAIT'!$G$4,AL45&lt;='2-CALCUL ANNUALISATION FORFAIT'!$H$4),VLOOKUP(AK45,PARAMETRES!$E$16:$F$22,2,FALSE),0),
IF(AM45=3,IF(AND(AL45&gt;='2-CALCUL ANNUALISATION FORFAIT'!$G$4,AL45&lt;='2-CALCUL ANNUALISATION FORFAIT'!$H$4),VLOOKUP(AK45,PARAMETRES!$I$16:$J$22,2,FALSE),0),
IF(AM45=4,IF(AND(AL45&gt;='2-CALCUL ANNUALISATION FORFAIT'!$G$4,AL45&lt;='2-CALCUL ANNUALISATION FORFAIT'!$H$4),VLOOKUP(AK45,PARAMETRES!$M$16:$N$22,2,FALSE),0),
IF(AM45=5,IF(AND(AL45&gt;='2-CALCUL ANNUALISATION FORFAIT'!$G$4,AL45&lt;='2-CALCUL ANNUALISATION FORFAIT'!$H$4),VLOOKUP(AK45,PARAMETRES!$Q$16:$R$22,2,FALSE),0),
IF(AM45=6,IF(AND(AL45&gt;='2-CALCUL ANNUALISATION FORFAIT'!$G$4,AL45&lt;='2-CALCUL ANNUALISATION FORFAIT'!$H$4),VLOOKUP(AK45,PARAMETRES!$U$16:$V$22,2,FALSE),0),
IF(AM45=7,IF(AND(AL45&gt;='2-CALCUL ANNUALISATION FORFAIT'!$G$4,AL45&lt;='2-CALCUL ANNUALISATION FORFAIT'!$H$4),VLOOKUP(AK45,PARAMETRES!$Y$16:$Z$22,2,FALSE),0),
IF(AM45=8,IF(AND(AL45&gt;='2-CALCUL ANNUALISATION FORFAIT'!$G$4,AL45&lt;='2-CALCUL ANNUALISATION FORFAIT'!$H$4),VLOOKUP(AK45,PARAMETRES!$AC$16:$AD$22,2,FALSE),0),
IF(AM45=9,IF(AND(AL45&gt;='2-CALCUL ANNUALISATION FORFAIT'!$G$4,AL45&lt;='2-CALCUL ANNUALISATION FORFAIT'!$H$4),VLOOKUP(AK45,PARAMETRES!$AG$16:$AH$22,2,FALSE),0),
IF(AM45=10,IF(AND(AL45&gt;='2-CALCUL ANNUALISATION FORFAIT'!$G$4,AL45&lt;='2-CALCUL ANNUALISATION FORFAIT'!$H$4),VLOOKUP(AK45,PARAMETRES!$AK$16:$AL$22,2,FALSE),0))))))))))))</f>
        <v>J</v>
      </c>
      <c r="AO45" s="195">
        <f>IF(AND(AL45&gt;='2-CALCUL ANNUALISATION FORFAIT'!$G$4,AL45&lt;='2-CALCUL ANNUALISATION FORFAIT'!$H$4),VLOOKUP(AN45,'2-CALCUL ANNUALISATION FORFAIT'!$E$24:$K$37,7,FALSE),"NP")</f>
        <v>0.37500000000000006</v>
      </c>
      <c r="AP45" s="182" t="str">
        <f t="shared" si="8"/>
        <v>jeudi</v>
      </c>
      <c r="AQ45" s="47">
        <f t="shared" si="20"/>
        <v>45925</v>
      </c>
      <c r="AR45" s="232" cm="1">
        <f t="array" ref="AR45">IFERROR(IF(OR(AQ45&lt;'2-CALCUL ANNUALISATION FORFAIT'!$G$4,AQ45&gt;'2-CALCUL ANNUALISATION FORFAIT'!$H$4),"NP",IF(AQ45=$AA$7,$Z$7,IF(AP45="lundi",IF(INDEX('2-CALCUL ANNUALISATION FORFAIT'!$K$43:$K$52,MOD(AR44,COUNTIF('2-CALCUL ANNUALISATION FORFAIT'!$K$43:$K$52,"&gt;0"))+1)&gt;0,MOD(AR44,COUNTIF('2-CALCUL ANNUALISATION FORFAIT'!$K$43:$K$52,"&gt;0"))+1,1),AR44))),$Z$7)</f>
        <v>1</v>
      </c>
      <c r="AS45" s="233" t="str">
        <f>IF(AR45="NP","NP",
IF(AR45=1,IF(AND(AQ45&gt;='2-CALCUL ANNUALISATION FORFAIT'!$G$4,AQ45&lt;='2-CALCUL ANNUALISATION FORFAIT'!$H$4),VLOOKUP(AP45,PARAMETRES!$A$16:$B$22,2,FALSE),0),
IF(AR45=2,IF(AND(AQ45&gt;='2-CALCUL ANNUALISATION FORFAIT'!$G$4,AQ45&lt;='2-CALCUL ANNUALISATION FORFAIT'!$H$4),VLOOKUP(AP45,PARAMETRES!$E$16:$F$22,2,FALSE),0),
IF(AR45=3,IF(AND(AQ45&gt;='2-CALCUL ANNUALISATION FORFAIT'!$G$4,AQ45&lt;='2-CALCUL ANNUALISATION FORFAIT'!$H$4),VLOOKUP(AP45,PARAMETRES!$I$16:$J$22,2,FALSE),0),
IF(AR45=4,IF(AND(AQ45&gt;='2-CALCUL ANNUALISATION FORFAIT'!$G$4,AQ45&lt;='2-CALCUL ANNUALISATION FORFAIT'!$H$4),VLOOKUP(AP45,PARAMETRES!$M$16:$N$22,2,FALSE),0),
IF(AR45=5,IF(AND(AQ45&gt;='2-CALCUL ANNUALISATION FORFAIT'!$G$4,AQ45&lt;='2-CALCUL ANNUALISATION FORFAIT'!$H$4),VLOOKUP(AP45,PARAMETRES!$Q$16:$R$22,2,FALSE),0),
IF(AR45=6,IF(AND(AQ45&gt;='2-CALCUL ANNUALISATION FORFAIT'!$G$4,AQ45&lt;='2-CALCUL ANNUALISATION FORFAIT'!$H$4),VLOOKUP(AP45,PARAMETRES!$U$16:$V$22,2,FALSE),0),
IF(AR45=7,IF(AND(AQ45&gt;='2-CALCUL ANNUALISATION FORFAIT'!$G$4,AQ45&lt;='2-CALCUL ANNUALISATION FORFAIT'!$H$4),VLOOKUP(AP45,PARAMETRES!$Y$16:$Z$22,2,FALSE),0),
IF(AR45=8,IF(AND(AQ45&gt;='2-CALCUL ANNUALISATION FORFAIT'!$G$4,AQ45&lt;='2-CALCUL ANNUALISATION FORFAIT'!$H$4),VLOOKUP(AP45,PARAMETRES!$AC$16:$AD$22,2,FALSE),0),
IF(AR45=9,IF(AND(AQ45&gt;='2-CALCUL ANNUALISATION FORFAIT'!$G$4,AQ45&lt;='2-CALCUL ANNUALISATION FORFAIT'!$H$4),VLOOKUP(AP45,PARAMETRES!$AG$16:$AH$22,2,FALSE),0),
IF(AR45=10,IF(AND(AQ45&gt;='2-CALCUL ANNUALISATION FORFAIT'!$G$4,AQ45&lt;='2-CALCUL ANNUALISATION FORFAIT'!$H$4),VLOOKUP(AP45,PARAMETRES!$AK$16:$AL$22,2,FALSE),0))))))))))))</f>
        <v>J</v>
      </c>
      <c r="AT45" s="195">
        <f>IF(AND(AQ45&gt;='2-CALCUL ANNUALISATION FORFAIT'!$G$4,AQ45&lt;='2-CALCUL ANNUALISATION FORFAIT'!$H$4),VLOOKUP(AS45,'2-CALCUL ANNUALISATION FORFAIT'!$E$24:$K$37,7,FALSE),"NP")</f>
        <v>0.37500000000000006</v>
      </c>
      <c r="AU45" s="182" t="str">
        <f t="shared" si="9"/>
        <v>samedi</v>
      </c>
      <c r="AV45" s="180">
        <f t="shared" si="21"/>
        <v>45955</v>
      </c>
      <c r="AW45" s="232" cm="1">
        <f t="array" ref="AW45">IFERROR(IF(OR(AV45&lt;'2-CALCUL ANNUALISATION FORFAIT'!$G$4,AV45&gt;'2-CALCUL ANNUALISATION FORFAIT'!$H$4),"NP",IF(AV45=$AA$7,$Z$7,IF(AU45="lundi",IF(INDEX('2-CALCUL ANNUALISATION FORFAIT'!$K$43:$K$52,MOD(AW44,COUNTIF('2-CALCUL ANNUALISATION FORFAIT'!$K$43:$K$52,"&gt;0"))+1)&gt;0,MOD(AW44,COUNTIF('2-CALCUL ANNUALISATION FORFAIT'!$K$43:$K$52,"&gt;0"))+1,1),AW44))),$Z$7)</f>
        <v>1</v>
      </c>
      <c r="AX45" s="233" t="str">
        <f>IF(AW45="NP","NP",
IF(AW45=1,IF(AND(AV45&gt;='2-CALCUL ANNUALISATION FORFAIT'!$G$4,AV45&lt;='2-CALCUL ANNUALISATION FORFAIT'!$H$4),VLOOKUP(AU45,PARAMETRES!$A$16:$B$22,2,FALSE),0),
IF(AW45=2,IF(AND(AV45&gt;='2-CALCUL ANNUALISATION FORFAIT'!$G$4,AV45&lt;='2-CALCUL ANNUALISATION FORFAIT'!$H$4),VLOOKUP(AU45,PARAMETRES!$E$16:$F$22,2,FALSE),0),
IF(AW45=3,IF(AND(AV45&gt;='2-CALCUL ANNUALISATION FORFAIT'!$G$4,AV45&lt;='2-CALCUL ANNUALISATION FORFAIT'!$H$4),VLOOKUP(AU45,PARAMETRES!$I$16:$J$22,2,FALSE),0),
IF(AW45=4,IF(AND(AV45&gt;='2-CALCUL ANNUALISATION FORFAIT'!$G$4,AV45&lt;='2-CALCUL ANNUALISATION FORFAIT'!$H$4),VLOOKUP(AU45,PARAMETRES!$M$16:$N$22,2,FALSE),0),
IF(AW45=5,IF(AND(AV45&gt;='2-CALCUL ANNUALISATION FORFAIT'!$G$4,AV45&lt;='2-CALCUL ANNUALISATION FORFAIT'!$H$4),VLOOKUP(AU45,PARAMETRES!$Q$16:$R$22,2,FALSE),0),
IF(AW45=6,IF(AND(AV45&gt;='2-CALCUL ANNUALISATION FORFAIT'!$G$4,AV45&lt;='2-CALCUL ANNUALISATION FORFAIT'!$H$4),VLOOKUP(AU45,PARAMETRES!$U$16:$V$22,2,FALSE),0),
IF(AW45=7,IF(AND(AV45&gt;='2-CALCUL ANNUALISATION FORFAIT'!$G$4,AV45&lt;='2-CALCUL ANNUALISATION FORFAIT'!$H$4),VLOOKUP(AU45,PARAMETRES!$Y$16:$Z$22,2,FALSE),0),
IF(AW45=8,IF(AND(AV45&gt;='2-CALCUL ANNUALISATION FORFAIT'!$G$4,AV45&lt;='2-CALCUL ANNUALISATION FORFAIT'!$H$4),VLOOKUP(AU45,PARAMETRES!$AC$16:$AD$22,2,FALSE),0),
IF(AW45=9,IF(AND(AV45&gt;='2-CALCUL ANNUALISATION FORFAIT'!$G$4,AV45&lt;='2-CALCUL ANNUALISATION FORFAIT'!$H$4),VLOOKUP(AU45,PARAMETRES!$AG$16:$AH$22,2,FALSE),0),
IF(AW45=10,IF(AND(AV45&gt;='2-CALCUL ANNUALISATION FORFAIT'!$G$4,AV45&lt;='2-CALCUL ANNUALISATION FORFAIT'!$H$4),VLOOKUP(AU45,PARAMETRES!$AK$16:$AL$22,2,FALSE),0))))))))))))</f>
        <v>RH</v>
      </c>
      <c r="AY45" s="195">
        <f>IF(AND(AV45&gt;='2-CALCUL ANNUALISATION FORFAIT'!$G$4,AV45&lt;='2-CALCUL ANNUALISATION FORFAIT'!$H$4),VLOOKUP(AX45,'2-CALCUL ANNUALISATION FORFAIT'!$E$24:$K$37,7,FALSE),"NP")</f>
        <v>0</v>
      </c>
      <c r="AZ45" s="182" t="str">
        <f t="shared" si="10"/>
        <v>mardi</v>
      </c>
      <c r="BA45" s="47">
        <f t="shared" si="22"/>
        <v>45986</v>
      </c>
      <c r="BB45" s="232" cm="1">
        <f t="array" ref="BB45">IFERROR(IF(OR(BA45&lt;'2-CALCUL ANNUALISATION FORFAIT'!$G$4,BA45&gt;'2-CALCUL ANNUALISATION FORFAIT'!$H$4),"NP",IF(BA45=$AA$7,$Z$7,IF(AZ45="lundi",IF(INDEX('2-CALCUL ANNUALISATION FORFAIT'!$K$43:$K$52,MOD(BB44,COUNTIF('2-CALCUL ANNUALISATION FORFAIT'!$K$43:$K$52,"&gt;0"))+1)&gt;0,MOD(BB44,COUNTIF('2-CALCUL ANNUALISATION FORFAIT'!$K$43:$K$52,"&gt;0"))+1,1),BB44))),$Z$7)</f>
        <v>2</v>
      </c>
      <c r="BC45" s="233" t="str">
        <f>IF(BB45="NP","NP",
IF(BB45=1,IF(AND(BA45&gt;='2-CALCUL ANNUALISATION FORFAIT'!$G$4,BA45&lt;='2-CALCUL ANNUALISATION FORFAIT'!$H$4),VLOOKUP(AZ45,PARAMETRES!$A$16:$B$22,2,FALSE),0),
IF(BB45=2,IF(AND(BA45&gt;='2-CALCUL ANNUALISATION FORFAIT'!$G$4,BA45&lt;='2-CALCUL ANNUALISATION FORFAIT'!$H$4),VLOOKUP(AZ45,PARAMETRES!$E$16:$F$22,2,FALSE),0),
IF(BB45=3,IF(AND(BA45&gt;='2-CALCUL ANNUALISATION FORFAIT'!$G$4,BA45&lt;='2-CALCUL ANNUALISATION FORFAIT'!$H$4),VLOOKUP(AZ45,PARAMETRES!$I$16:$J$22,2,FALSE),0),
IF(BB45=4,IF(AND(BA45&gt;='2-CALCUL ANNUALISATION FORFAIT'!$G$4,BA45&lt;='2-CALCUL ANNUALISATION FORFAIT'!$H$4),VLOOKUP(AZ45,PARAMETRES!$M$16:$N$22,2,FALSE),0),
IF(BB45=5,IF(AND(BA45&gt;='2-CALCUL ANNUALISATION FORFAIT'!$G$4,BA45&lt;='2-CALCUL ANNUALISATION FORFAIT'!$H$4),VLOOKUP(AZ45,PARAMETRES!$Q$16:$R$22,2,FALSE),0),
IF(BB45=6,IF(AND(BA45&gt;='2-CALCUL ANNUALISATION FORFAIT'!$G$4,BA45&lt;='2-CALCUL ANNUALISATION FORFAIT'!$H$4),VLOOKUP(AZ45,PARAMETRES!$U$16:$V$22,2,FALSE),0),
IF(BB45=7,IF(AND(BA45&gt;='2-CALCUL ANNUALISATION FORFAIT'!$G$4,BA45&lt;='2-CALCUL ANNUALISATION FORFAIT'!$H$4),VLOOKUP(AZ45,PARAMETRES!$Y$16:$Z$22,2,FALSE),0),
IF(BB45=8,IF(AND(BA45&gt;='2-CALCUL ANNUALISATION FORFAIT'!$G$4,BA45&lt;='2-CALCUL ANNUALISATION FORFAIT'!$H$4),VLOOKUP(AZ45,PARAMETRES!$AC$16:$AD$22,2,FALSE),0),
IF(BB45=9,IF(AND(BA45&gt;='2-CALCUL ANNUALISATION FORFAIT'!$G$4,BA45&lt;='2-CALCUL ANNUALISATION FORFAIT'!$H$4),VLOOKUP(AZ45,PARAMETRES!$AG$16:$AH$22,2,FALSE),0),
IF(BB45=10,IF(AND(BA45&gt;='2-CALCUL ANNUALISATION FORFAIT'!$G$4,BA45&lt;='2-CALCUL ANNUALISATION FORFAIT'!$H$4),VLOOKUP(AZ45,PARAMETRES!$AK$16:$AL$22,2,FALSE),0))))))))))))</f>
        <v>J2</v>
      </c>
      <c r="BD45" s="195">
        <f>IF(AND(BA45&gt;='2-CALCUL ANNUALISATION FORFAIT'!$G$4,BA45&lt;='2-CALCUL ANNUALISATION FORFAIT'!$H$4),VLOOKUP(BC45,'2-CALCUL ANNUALISATION FORFAIT'!$E$24:$K$37,7,FALSE),"NP")</f>
        <v>0.20833333333333331</v>
      </c>
      <c r="BE45" s="182" t="str">
        <f t="shared" si="11"/>
        <v>jeudi</v>
      </c>
      <c r="BF45" s="47">
        <f t="shared" si="23"/>
        <v>46016</v>
      </c>
      <c r="BG45" s="232" cm="1">
        <f t="array" ref="BG45">IFERROR(IF(OR(BF45&lt;'2-CALCUL ANNUALISATION FORFAIT'!$G$4,BF45&gt;'2-CALCUL ANNUALISATION FORFAIT'!$H$4),"NP",IF(BF45=$AA$7,$Z$7,IF(BE45="lundi",IF(INDEX('2-CALCUL ANNUALISATION FORFAIT'!$K$43:$K$52,MOD(BG44,COUNTIF('2-CALCUL ANNUALISATION FORFAIT'!$K$43:$K$52,"&gt;0"))+1)&gt;0,MOD(BG44,COUNTIF('2-CALCUL ANNUALISATION FORFAIT'!$K$43:$K$52,"&gt;0"))+1,1),BG44))),$Z$7)</f>
        <v>2</v>
      </c>
      <c r="BH45" s="233" t="str">
        <f>IF(BG45="NP","NP",
IF(BG45=1,IF(AND(BF45&gt;='2-CALCUL ANNUALISATION FORFAIT'!$G$4,BF45&lt;='2-CALCUL ANNUALISATION FORFAIT'!$H$4),VLOOKUP(BE45,PARAMETRES!$A$16:$B$22,2,FALSE),0),
IF(BG45=2,IF(AND(BF45&gt;='2-CALCUL ANNUALISATION FORFAIT'!$G$4,BF45&lt;='2-CALCUL ANNUALISATION FORFAIT'!$H$4),VLOOKUP(BE45,PARAMETRES!$E$16:$F$22,2,FALSE),0),
IF(BG45=3,IF(AND(BF45&gt;='2-CALCUL ANNUALISATION FORFAIT'!$G$4,BF45&lt;='2-CALCUL ANNUALISATION FORFAIT'!$H$4),VLOOKUP(BE45,PARAMETRES!$I$16:$J$22,2,FALSE),0),
IF(BG45=4,IF(AND(BF45&gt;='2-CALCUL ANNUALISATION FORFAIT'!$G$4,BF45&lt;='2-CALCUL ANNUALISATION FORFAIT'!$H$4),VLOOKUP(BE45,PARAMETRES!$M$16:$N$22,2,FALSE),0),
IF(BG45=5,IF(AND(BF45&gt;='2-CALCUL ANNUALISATION FORFAIT'!$G$4,BF45&lt;='2-CALCUL ANNUALISATION FORFAIT'!$H$4),VLOOKUP(BE45,PARAMETRES!$Q$16:$R$22,2,FALSE),0),
IF(BG45=6,IF(AND(BF45&gt;='2-CALCUL ANNUALISATION FORFAIT'!$G$4,BF45&lt;='2-CALCUL ANNUALISATION FORFAIT'!$H$4),VLOOKUP(BE45,PARAMETRES!$U$16:$V$22,2,FALSE),0),
IF(BG45=7,IF(AND(BF45&gt;='2-CALCUL ANNUALISATION FORFAIT'!$G$4,BF45&lt;='2-CALCUL ANNUALISATION FORFAIT'!$H$4),VLOOKUP(BE45,PARAMETRES!$Y$16:$Z$22,2,FALSE),0),
IF(BG45=8,IF(AND(BF45&gt;='2-CALCUL ANNUALISATION FORFAIT'!$G$4,BF45&lt;='2-CALCUL ANNUALISATION FORFAIT'!$H$4),VLOOKUP(BE45,PARAMETRES!$AC$16:$AD$22,2,FALSE),0),
IF(BG45=9,IF(AND(BF45&gt;='2-CALCUL ANNUALISATION FORFAIT'!$G$4,BF45&lt;='2-CALCUL ANNUALISATION FORFAIT'!$H$4),VLOOKUP(BE45,PARAMETRES!$AG$16:$AH$22,2,FALSE),0),
IF(BG45=10,IF(AND(BF45&gt;='2-CALCUL ANNUALISATION FORFAIT'!$G$4,BF45&lt;='2-CALCUL ANNUALISATION FORFAIT'!$H$4),VLOOKUP(BE45,PARAMETRES!$AK$16:$AL$22,2,FALSE),0))))))))))))</f>
        <v>J2</v>
      </c>
      <c r="BI45" s="183">
        <f>IF(AND(BF45&gt;='2-CALCUL ANNUALISATION FORFAIT'!$G$4,BF45&lt;='2-CALCUL ANNUALISATION FORFAIT'!$H$4),VLOOKUP(BH45,'2-CALCUL ANNUALISATION FORFAIT'!$E$24:$K$37,7,FALSE),"NP")</f>
        <v>0.20833333333333331</v>
      </c>
    </row>
    <row r="46" spans="2:61" ht="22.15" customHeight="1" x14ac:dyDescent="0.25">
      <c r="B46" s="182" t="str">
        <f t="shared" si="0"/>
        <v>dimanche</v>
      </c>
      <c r="C46" s="47">
        <f t="shared" si="12"/>
        <v>45683</v>
      </c>
      <c r="D46" s="232" cm="1">
        <f t="array" ref="D46">IFERROR(IF(OR(C46&lt;'2-CALCUL ANNUALISATION FORFAIT'!$G$4,C46&gt;'2-CALCUL ANNUALISATION FORFAIT'!$H$4),"NP",IF(C46=$AA$7,$Z$7,IF(B46="lundi",IF(INDEX('2-CALCUL ANNUALISATION FORFAIT'!$K$43:$K$52,MOD(D45,COUNTIF('2-CALCUL ANNUALISATION FORFAIT'!$K$43:$K$52,"&gt;0"))+1)&gt;0,MOD(D45,COUNTIF('2-CALCUL ANNUALISATION FORFAIT'!$K$43:$K$52,"&gt;0"))+1,1),D45))),$Z$7)</f>
        <v>2</v>
      </c>
      <c r="E46" s="233" t="str">
        <f>IF(D46="NP","NP",
IF(D46=1,IF(AND(C46&gt;='2-CALCUL ANNUALISATION FORFAIT'!$G$4,C46&lt;='2-CALCUL ANNUALISATION FORFAIT'!$H$4),VLOOKUP(B46,PARAMETRES!$A$16:$B$22,2,FALSE),0),
IF(D46=2,IF(AND(C46&gt;='2-CALCUL ANNUALISATION FORFAIT'!$G$4,C46&lt;='2-CALCUL ANNUALISATION FORFAIT'!$H$4),VLOOKUP(B46,PARAMETRES!$E$16:$F$22,2,FALSE),0),
IF(D46=3,IF(AND(C46&gt;='2-CALCUL ANNUALISATION FORFAIT'!$G$4,C46&lt;='2-CALCUL ANNUALISATION FORFAIT'!$H$4),VLOOKUP(B46,PARAMETRES!$I$16:$J$22,2,FALSE),0),
IF(D46=4,IF(AND(C46&gt;='2-CALCUL ANNUALISATION FORFAIT'!$G$4,C46&lt;='2-CALCUL ANNUALISATION FORFAIT'!$H$4),VLOOKUP(B46,PARAMETRES!$M$16:$N$22,2,FALSE),0),
IF(D46=5,IF(AND(C46&gt;='2-CALCUL ANNUALISATION FORFAIT'!$G$4,C46&lt;='2-CALCUL ANNUALISATION FORFAIT'!$H$4),VLOOKUP(B46,PARAMETRES!$Q$16:$R$22,2,FALSE),0),
IF(D46=6,IF(AND(C46&gt;='2-CALCUL ANNUALISATION FORFAIT'!$G$4,C46&lt;='2-CALCUL ANNUALISATION FORFAIT'!$H$4),VLOOKUP(B46,PARAMETRES!$U$16:$V$22,2,FALSE),0),
IF(D46=7,IF(AND(C46&gt;='2-CALCUL ANNUALISATION FORFAIT'!$G$4,C46&lt;='2-CALCUL ANNUALISATION FORFAIT'!$H$4),VLOOKUP(B46,PARAMETRES!$Y$16:$Z$22,2,FALSE),0),
IF(D46=8,IF(AND(C46&gt;='2-CALCUL ANNUALISATION FORFAIT'!$G$4,C46&lt;='2-CALCUL ANNUALISATION FORFAIT'!$H$4),VLOOKUP(B46,PARAMETRES!$AC$16:$AD$22,2,FALSE),0),
IF(D46=9,IF(AND(C46&gt;='2-CALCUL ANNUALISATION FORFAIT'!$G$4,C46&lt;='2-CALCUL ANNUALISATION FORFAIT'!$H$4),VLOOKUP(B46,PARAMETRES!$AG$16:$AH$22,2,FALSE),0),
IF(D46=10,IF(AND(C46&gt;='2-CALCUL ANNUALISATION FORFAIT'!$G$4,C46&lt;='2-CALCUL ANNUALISATION FORFAIT'!$H$4),VLOOKUP(B46,PARAMETRES!$AK$16:$AL$22,2,FALSE),0))))))))))))</f>
        <v>RH</v>
      </c>
      <c r="F46" s="183">
        <f>IF(AND(C46&gt;='2-CALCUL ANNUALISATION FORFAIT'!$G$4,C46&lt;='2-CALCUL ANNUALISATION FORFAIT'!$H$4),VLOOKUP(E46,'2-CALCUL ANNUALISATION FORFAIT'!$E$24:$K$37,7,FALSE),"NP")</f>
        <v>0</v>
      </c>
      <c r="G46" s="188" t="str">
        <f t="shared" si="1"/>
        <v>mercredi</v>
      </c>
      <c r="H46" s="47">
        <f t="shared" si="13"/>
        <v>45714</v>
      </c>
      <c r="I46" s="232" cm="1">
        <f t="array" ref="I46">IFERROR(IF(OR(H46&lt;'2-CALCUL ANNUALISATION FORFAIT'!$G$4,H46&gt;'2-CALCUL ANNUALISATION FORFAIT'!$H$4),"NP",IF(H46=$AA$7,$Z$7,IF(G46="lundi",IF(INDEX('2-CALCUL ANNUALISATION FORFAIT'!$K$43:$K$52,MOD(I45,COUNTIF('2-CALCUL ANNUALISATION FORFAIT'!$K$43:$K$52,"&gt;0"))+1)&gt;0,MOD(I45,COUNTIF('2-CALCUL ANNUALISATION FORFAIT'!$K$43:$K$52,"&gt;0"))+1,1),I45))),$Z$7)</f>
        <v>1</v>
      </c>
      <c r="J46" s="233" t="str">
        <f>IF(I46="NP","NP",
IF(I46=1,IF(AND(H46&gt;='2-CALCUL ANNUALISATION FORFAIT'!$G$4,H46&lt;='2-CALCUL ANNUALISATION FORFAIT'!$H$4),VLOOKUP(G46,PARAMETRES!$A$16:$B$22,2,FALSE),0),
IF(I46=2,IF(AND(H46&gt;='2-CALCUL ANNUALISATION FORFAIT'!$G$4,H46&lt;='2-CALCUL ANNUALISATION FORFAIT'!$H$4),VLOOKUP(G46,PARAMETRES!$E$16:$F$22,2,FALSE),0),
IF(I46=3,IF(AND(H46&gt;='2-CALCUL ANNUALISATION FORFAIT'!$G$4,H46&lt;='2-CALCUL ANNUALISATION FORFAIT'!$H$4),VLOOKUP(G46,PARAMETRES!$I$16:$J$22,2,FALSE),0),
IF(I46=4,IF(AND(H46&gt;='2-CALCUL ANNUALISATION FORFAIT'!$G$4,H46&lt;='2-CALCUL ANNUALISATION FORFAIT'!$H$4),VLOOKUP(G46,PARAMETRES!$M$16:$N$22,2,FALSE),0),
IF(I46=5,IF(AND(H46&gt;='2-CALCUL ANNUALISATION FORFAIT'!$G$4,H46&lt;='2-CALCUL ANNUALISATION FORFAIT'!$H$4),VLOOKUP(G46,PARAMETRES!$Q$16:$R$22,2,FALSE),0),
IF(I46=6,IF(AND(H46&gt;='2-CALCUL ANNUALISATION FORFAIT'!$G$4,H46&lt;='2-CALCUL ANNUALISATION FORFAIT'!$H$4),VLOOKUP(G46,PARAMETRES!$U$16:$V$22,2,FALSE),0),
IF(I46=7,IF(AND(H46&gt;='2-CALCUL ANNUALISATION FORFAIT'!$G$4,H46&lt;='2-CALCUL ANNUALISATION FORFAIT'!$H$4),VLOOKUP(G46,PARAMETRES!$Y$16:$Z$22,2,FALSE),0),
IF(I46=8,IF(AND(H46&gt;='2-CALCUL ANNUALISATION FORFAIT'!$G$4,H46&lt;='2-CALCUL ANNUALISATION FORFAIT'!$H$4),VLOOKUP(G46,PARAMETRES!$AC$16:$AD$22,2,FALSE),0),
IF(I46=9,IF(AND(H46&gt;='2-CALCUL ANNUALISATION FORFAIT'!$G$4,H46&lt;='2-CALCUL ANNUALISATION FORFAIT'!$H$4),VLOOKUP(G46,PARAMETRES!$AG$16:$AH$22,2,FALSE),0),
IF(I46=10,IF(AND(H46&gt;='2-CALCUL ANNUALISATION FORFAIT'!$G$4,H46&lt;='2-CALCUL ANNUALISATION FORFAIT'!$H$4),VLOOKUP(G46,PARAMETRES!$AK$16:$AL$22,2,FALSE),0))))))))))))</f>
        <v>J</v>
      </c>
      <c r="K46" s="183">
        <f>IF(AND(H46&gt;='2-CALCUL ANNUALISATION FORFAIT'!$G$4,H46&lt;='2-CALCUL ANNUALISATION FORFAIT'!$H$4),VLOOKUP(J46,'2-CALCUL ANNUALISATION FORFAIT'!$E$24:$K$37,7,FALSE),"NP")</f>
        <v>0.37500000000000006</v>
      </c>
      <c r="L46" s="188" t="str">
        <f t="shared" si="2"/>
        <v>mercredi</v>
      </c>
      <c r="M46" s="47">
        <f t="shared" si="14"/>
        <v>45742</v>
      </c>
      <c r="N46" s="232" cm="1">
        <f t="array" ref="N46">IFERROR(IF(OR(M46&lt;'2-CALCUL ANNUALISATION FORFAIT'!$G$4,M46&gt;'2-CALCUL ANNUALISATION FORFAIT'!$H$4),"NP",IF(M46=$AA$7,$Z$7,IF(L46="lundi",IF(INDEX('2-CALCUL ANNUALISATION FORFAIT'!$K$43:$K$52,MOD(N45,COUNTIF('2-CALCUL ANNUALISATION FORFAIT'!$K$43:$K$52,"&gt;0"))+1)&gt;0,MOD(N45,COUNTIF('2-CALCUL ANNUALISATION FORFAIT'!$K$43:$K$52,"&gt;0"))+1,1),N45))),$Z$7)</f>
        <v>1</v>
      </c>
      <c r="O46" s="233" t="str">
        <f>IF(N46="NP","NP",
IF(N46=1,IF(AND(M46&gt;='2-CALCUL ANNUALISATION FORFAIT'!$G$4,M46&lt;='2-CALCUL ANNUALISATION FORFAIT'!$H$4),VLOOKUP(L46,PARAMETRES!$A$16:$B$22,2,FALSE),0),
IF(N46=2,IF(AND(M46&gt;='2-CALCUL ANNUALISATION FORFAIT'!$G$4,M46&lt;='2-CALCUL ANNUALISATION FORFAIT'!$H$4),VLOOKUP(L46,PARAMETRES!$E$16:$F$22,2,FALSE),0),
IF(N46=3,IF(AND(M46&gt;='2-CALCUL ANNUALISATION FORFAIT'!$G$4,M46&lt;='2-CALCUL ANNUALISATION FORFAIT'!$H$4),VLOOKUP(L46,PARAMETRES!$I$16:$J$22,2,FALSE),0),
IF(N46=4,IF(AND(M46&gt;='2-CALCUL ANNUALISATION FORFAIT'!$G$4,M46&lt;='2-CALCUL ANNUALISATION FORFAIT'!$H$4),VLOOKUP(L46,PARAMETRES!$M$16:$N$22,2,FALSE),0),
IF(N46=5,IF(AND(M46&gt;='2-CALCUL ANNUALISATION FORFAIT'!$G$4,M46&lt;='2-CALCUL ANNUALISATION FORFAIT'!$H$4),VLOOKUP(L46,PARAMETRES!$Q$16:$R$22,2,FALSE),0),
IF(N46=6,IF(AND(M46&gt;='2-CALCUL ANNUALISATION FORFAIT'!$G$4,M46&lt;='2-CALCUL ANNUALISATION FORFAIT'!$H$4),VLOOKUP(L46,PARAMETRES!$U$16:$V$22,2,FALSE),0),
IF(N46=7,IF(AND(M46&gt;='2-CALCUL ANNUALISATION FORFAIT'!$G$4,M46&lt;='2-CALCUL ANNUALISATION FORFAIT'!$H$4),VLOOKUP(L46,PARAMETRES!$Y$16:$Z$22,2,FALSE),0),
IF(N46=8,IF(AND(M46&gt;='2-CALCUL ANNUALISATION FORFAIT'!$G$4,M46&lt;='2-CALCUL ANNUALISATION FORFAIT'!$H$4),VLOOKUP(L46,PARAMETRES!$AC$16:$AD$22,2,FALSE),0),
IF(N46=9,IF(AND(M46&gt;='2-CALCUL ANNUALISATION FORFAIT'!$G$4,M46&lt;='2-CALCUL ANNUALISATION FORFAIT'!$H$4),VLOOKUP(L46,PARAMETRES!$AG$16:$AH$22,2,FALSE),0),
IF(N46=10,IF(AND(M46&gt;='2-CALCUL ANNUALISATION FORFAIT'!$G$4,M46&lt;='2-CALCUL ANNUALISATION FORFAIT'!$H$4),VLOOKUP(L46,PARAMETRES!$AK$16:$AL$22,2,FALSE),0))))))))))))</f>
        <v>J</v>
      </c>
      <c r="P46" s="195">
        <f>IF(AND(M46&gt;='2-CALCUL ANNUALISATION FORFAIT'!$G$4,M46&lt;='2-CALCUL ANNUALISATION FORFAIT'!$H$4),VLOOKUP(O46,'2-CALCUL ANNUALISATION FORFAIT'!$E$24:$K$37,7,FALSE),"NP")</f>
        <v>0.37500000000000006</v>
      </c>
      <c r="Q46" s="182" t="str">
        <f t="shared" si="3"/>
        <v>samedi</v>
      </c>
      <c r="R46" s="47">
        <f t="shared" si="15"/>
        <v>45773</v>
      </c>
      <c r="S46" s="232" cm="1">
        <f t="array" ref="S46">IFERROR(IF(OR(R46&lt;'2-CALCUL ANNUALISATION FORFAIT'!$G$4,R46&gt;'2-CALCUL ANNUALISATION FORFAIT'!$H$4),"NP",IF(R46=$AA$7,$Z$7,IF(Q46="lundi",IF(INDEX('2-CALCUL ANNUALISATION FORFAIT'!$K$43:$K$52,MOD(S45,COUNTIF('2-CALCUL ANNUALISATION FORFAIT'!$K$43:$K$52,"&gt;0"))+1)&gt;0,MOD(S45,COUNTIF('2-CALCUL ANNUALISATION FORFAIT'!$K$43:$K$52,"&gt;0"))+1,1),S45))),$Z$7)</f>
        <v>1</v>
      </c>
      <c r="T46" s="233" t="str">
        <f>IF(S46="NP","NP",
IF(S46=1,IF(AND(R46&gt;='2-CALCUL ANNUALISATION FORFAIT'!$G$4,R46&lt;='2-CALCUL ANNUALISATION FORFAIT'!$H$4),VLOOKUP(Q46,PARAMETRES!$A$16:$B$22,2,FALSE),0),
IF(S46=2,IF(AND(R46&gt;='2-CALCUL ANNUALISATION FORFAIT'!$G$4,R46&lt;='2-CALCUL ANNUALISATION FORFAIT'!$H$4),VLOOKUP(Q46,PARAMETRES!$E$16:$F$22,2,FALSE),0),
IF(S46=3,IF(AND(R46&gt;='2-CALCUL ANNUALISATION FORFAIT'!$G$4,R46&lt;='2-CALCUL ANNUALISATION FORFAIT'!$H$4),VLOOKUP(Q46,PARAMETRES!$I$16:$J$22,2,FALSE),0),
IF(S46=4,IF(AND(R46&gt;='2-CALCUL ANNUALISATION FORFAIT'!$G$4,R46&lt;='2-CALCUL ANNUALISATION FORFAIT'!$H$4),VLOOKUP(Q46,PARAMETRES!$M$16:$N$22,2,FALSE),0),
IF(S46=5,IF(AND(R46&gt;='2-CALCUL ANNUALISATION FORFAIT'!$G$4,R46&lt;='2-CALCUL ANNUALISATION FORFAIT'!$H$4),VLOOKUP(Q46,PARAMETRES!$Q$16:$R$22,2,FALSE),0),
IF(S46=6,IF(AND(R46&gt;='2-CALCUL ANNUALISATION FORFAIT'!$G$4,R46&lt;='2-CALCUL ANNUALISATION FORFAIT'!$H$4),VLOOKUP(Q46,PARAMETRES!$U$16:$V$22,2,FALSE),0),
IF(S46=7,IF(AND(R46&gt;='2-CALCUL ANNUALISATION FORFAIT'!$G$4,R46&lt;='2-CALCUL ANNUALISATION FORFAIT'!$H$4),VLOOKUP(Q46,PARAMETRES!$Y$16:$Z$22,2,FALSE),0),
IF(S46=8,IF(AND(R46&gt;='2-CALCUL ANNUALISATION FORFAIT'!$G$4,R46&lt;='2-CALCUL ANNUALISATION FORFAIT'!$H$4),VLOOKUP(Q46,PARAMETRES!$AC$16:$AD$22,2,FALSE),0),
IF(S46=9,IF(AND(R46&gt;='2-CALCUL ANNUALISATION FORFAIT'!$G$4,R46&lt;='2-CALCUL ANNUALISATION FORFAIT'!$H$4),VLOOKUP(Q46,PARAMETRES!$AG$16:$AH$22,2,FALSE),0),
IF(S46=10,IF(AND(R46&gt;='2-CALCUL ANNUALISATION FORFAIT'!$G$4,R46&lt;='2-CALCUL ANNUALISATION FORFAIT'!$H$4),VLOOKUP(Q46,PARAMETRES!$AK$16:$AL$22,2,FALSE),0))))))))))))</f>
        <v>RH</v>
      </c>
      <c r="U46" s="195">
        <f>IF(AND(R46&gt;='2-CALCUL ANNUALISATION FORFAIT'!$G$4,R46&lt;='2-CALCUL ANNUALISATION FORFAIT'!$H$4),VLOOKUP(T46,'2-CALCUL ANNUALISATION FORFAIT'!$E$24:$K$37,7,FALSE),"NP")</f>
        <v>0</v>
      </c>
      <c r="V46" s="199" t="str">
        <f t="shared" si="4"/>
        <v>lundi</v>
      </c>
      <c r="W46" s="181">
        <f t="shared" si="16"/>
        <v>45803</v>
      </c>
      <c r="X46" s="232" cm="1">
        <f t="array" ref="X46">IFERROR(IF(OR(W46&lt;'2-CALCUL ANNUALISATION FORFAIT'!$G$4,W46&gt;'2-CALCUL ANNUALISATION FORFAIT'!$H$4),"NP",IF(W46=$AA$7,$Z$7,IF(V46="lundi",IF(INDEX('2-CALCUL ANNUALISATION FORFAIT'!$K$43:$K$52,MOD(X45,COUNTIF('2-CALCUL ANNUALISATION FORFAIT'!$K$43:$K$52,"&gt;0"))+1)&gt;0,MOD(X45,COUNTIF('2-CALCUL ANNUALISATION FORFAIT'!$K$43:$K$52,"&gt;0"))+1,1),X45))),$Z$7)</f>
        <v>2</v>
      </c>
      <c r="Y46" s="233" t="str">
        <f>IF(X46="NP","NP",
IF(X46=1,IF(AND(W46&gt;='2-CALCUL ANNUALISATION FORFAIT'!$G$4,W46&lt;='2-CALCUL ANNUALISATION FORFAIT'!$H$4),VLOOKUP(V46,PARAMETRES!$A$16:$B$22,2,FALSE),0),
IF(X46=2,IF(AND(W46&gt;='2-CALCUL ANNUALISATION FORFAIT'!$G$4,W46&lt;='2-CALCUL ANNUALISATION FORFAIT'!$H$4),VLOOKUP(V46,PARAMETRES!$E$16:$F$22,2,FALSE),0),
IF(X46=3,IF(AND(W46&gt;='2-CALCUL ANNUALISATION FORFAIT'!$G$4,W46&lt;='2-CALCUL ANNUALISATION FORFAIT'!$H$4),VLOOKUP(V46,PARAMETRES!$I$16:$J$22,2,FALSE),0),
IF(X46=4,IF(AND(W46&gt;='2-CALCUL ANNUALISATION FORFAIT'!$G$4,W46&lt;='2-CALCUL ANNUALISATION FORFAIT'!$H$4),VLOOKUP(V46,PARAMETRES!$M$16:$N$22,2,FALSE),0),
IF(X46=5,IF(AND(W46&gt;='2-CALCUL ANNUALISATION FORFAIT'!$G$4,W46&lt;='2-CALCUL ANNUALISATION FORFAIT'!$H$4),VLOOKUP(V46,PARAMETRES!$Q$16:$R$22,2,FALSE),0),
IF(X46=6,IF(AND(W46&gt;='2-CALCUL ANNUALISATION FORFAIT'!$G$4,W46&lt;='2-CALCUL ANNUALISATION FORFAIT'!$H$4),VLOOKUP(V46,PARAMETRES!$U$16:$V$22,2,FALSE),0),
IF(X46=7,IF(AND(W46&gt;='2-CALCUL ANNUALISATION FORFAIT'!$G$4,W46&lt;='2-CALCUL ANNUALISATION FORFAIT'!$H$4),VLOOKUP(V46,PARAMETRES!$Y$16:$Z$22,2,FALSE),0),
IF(X46=8,IF(AND(W46&gt;='2-CALCUL ANNUALISATION FORFAIT'!$G$4,W46&lt;='2-CALCUL ANNUALISATION FORFAIT'!$H$4),VLOOKUP(V46,PARAMETRES!$AC$16:$AD$22,2,FALSE),0),
IF(X46=9,IF(AND(W46&gt;='2-CALCUL ANNUALISATION FORFAIT'!$G$4,W46&lt;='2-CALCUL ANNUALISATION FORFAIT'!$H$4),VLOOKUP(V46,PARAMETRES!$AG$16:$AH$22,2,FALSE),0),
IF(X46=10,IF(AND(W46&gt;='2-CALCUL ANNUALISATION FORFAIT'!$G$4,W46&lt;='2-CALCUL ANNUALISATION FORFAIT'!$H$4),VLOOKUP(V46,PARAMETRES!$AK$16:$AL$22,2,FALSE),0))))))))))))</f>
        <v>J2</v>
      </c>
      <c r="Z46" s="195">
        <f>IF(AND(W46&gt;='2-CALCUL ANNUALISATION FORFAIT'!$G$4,W46&lt;='2-CALCUL ANNUALISATION FORFAIT'!$H$4),VLOOKUP(Y46,'2-CALCUL ANNUALISATION FORFAIT'!$E$24:$K$37,7,FALSE),"NP")</f>
        <v>0.20833333333333331</v>
      </c>
      <c r="AA46" s="182" t="str">
        <f t="shared" si="5"/>
        <v>jeudi</v>
      </c>
      <c r="AB46" s="47">
        <f t="shared" si="17"/>
        <v>45834</v>
      </c>
      <c r="AC46" s="232" cm="1">
        <f t="array" ref="AC46">IFERROR(IF(OR(AB46&lt;'2-CALCUL ANNUALISATION FORFAIT'!$G$4,AB46&gt;'2-CALCUL ANNUALISATION FORFAIT'!$H$4),"NP",IF(AB46=$AA$7,$Z$7,IF(AA46="lundi",IF(INDEX('2-CALCUL ANNUALISATION FORFAIT'!$K$43:$K$52,MOD(AC45,COUNTIF('2-CALCUL ANNUALISATION FORFAIT'!$K$43:$K$52,"&gt;0"))+1)&gt;0,MOD(AC45,COUNTIF('2-CALCUL ANNUALISATION FORFAIT'!$K$43:$K$52,"&gt;0"))+1,1),AC45))),$Z$7)</f>
        <v>2</v>
      </c>
      <c r="AD46" s="233" t="str">
        <f>IF(AC46="NP","NP",
IF(AC46=1,IF(AND(AB46&gt;='2-CALCUL ANNUALISATION FORFAIT'!$G$4,AB46&lt;='2-CALCUL ANNUALISATION FORFAIT'!$H$4),VLOOKUP(AA46,PARAMETRES!$A$16:$B$22,2,FALSE),0),
IF(AC46=2,IF(AND(AB46&gt;='2-CALCUL ANNUALISATION FORFAIT'!$G$4,AB46&lt;='2-CALCUL ANNUALISATION FORFAIT'!$H$4),VLOOKUP(AA46,PARAMETRES!$E$16:$F$22,2,FALSE),0),
IF(AC46=3,IF(AND(AB46&gt;='2-CALCUL ANNUALISATION FORFAIT'!$G$4,AB46&lt;='2-CALCUL ANNUALISATION FORFAIT'!$H$4),VLOOKUP(AA46,PARAMETRES!$I$16:$J$22,2,FALSE),0),
IF(AC46=4,IF(AND(AB46&gt;='2-CALCUL ANNUALISATION FORFAIT'!$G$4,AB46&lt;='2-CALCUL ANNUALISATION FORFAIT'!$H$4),VLOOKUP(AA46,PARAMETRES!$M$16:$N$22,2,FALSE),0),
IF(AC46=5,IF(AND(AB46&gt;='2-CALCUL ANNUALISATION FORFAIT'!$G$4,AB46&lt;='2-CALCUL ANNUALISATION FORFAIT'!$H$4),VLOOKUP(AA46,PARAMETRES!$Q$16:$R$22,2,FALSE),0),
IF(AC46=6,IF(AND(AB46&gt;='2-CALCUL ANNUALISATION FORFAIT'!$G$4,AB46&lt;='2-CALCUL ANNUALISATION FORFAIT'!$H$4),VLOOKUP(AA46,PARAMETRES!$U$16:$V$22,2,FALSE),0),
IF(AC46=7,IF(AND(AB46&gt;='2-CALCUL ANNUALISATION FORFAIT'!$G$4,AB46&lt;='2-CALCUL ANNUALISATION FORFAIT'!$H$4),VLOOKUP(AA46,PARAMETRES!$Y$16:$Z$22,2,FALSE),0),
IF(AC46=8,IF(AND(AB46&gt;='2-CALCUL ANNUALISATION FORFAIT'!$G$4,AB46&lt;='2-CALCUL ANNUALISATION FORFAIT'!$H$4),VLOOKUP(AA46,PARAMETRES!$AC$16:$AD$22,2,FALSE),0),
IF(AC46=9,IF(AND(AB46&gt;='2-CALCUL ANNUALISATION FORFAIT'!$G$4,AB46&lt;='2-CALCUL ANNUALISATION FORFAIT'!$H$4),VLOOKUP(AA46,PARAMETRES!$AG$16:$AH$22,2,FALSE),0),
IF(AC46=10,IF(AND(AB46&gt;='2-CALCUL ANNUALISATION FORFAIT'!$G$4,AB46&lt;='2-CALCUL ANNUALISATION FORFAIT'!$H$4),VLOOKUP(AA46,PARAMETRES!$AK$16:$AL$22,2,FALSE),0))))))))))))</f>
        <v>J2</v>
      </c>
      <c r="AE46" s="195">
        <f>IF(AND(AB46&gt;='2-CALCUL ANNUALISATION FORFAIT'!$G$4,AB46&lt;='2-CALCUL ANNUALISATION FORFAIT'!$H$4),VLOOKUP(AD46,'2-CALCUL ANNUALISATION FORFAIT'!$E$24:$K$37,7,FALSE),"NP")</f>
        <v>0.20833333333333331</v>
      </c>
      <c r="AF46" s="201" t="str">
        <f t="shared" si="6"/>
        <v>samedi</v>
      </c>
      <c r="AG46" s="47">
        <f t="shared" si="18"/>
        <v>45864</v>
      </c>
      <c r="AH46" s="232" cm="1">
        <f t="array" ref="AH46">IFERROR(IF(OR(AG46&lt;'2-CALCUL ANNUALISATION FORFAIT'!$G$4,AG46&gt;'2-CALCUL ANNUALISATION FORFAIT'!$H$4),"NP",IF(AG46=$AA$7,$Z$7,IF(AF46="lundi",IF(INDEX('2-CALCUL ANNUALISATION FORFAIT'!$K$43:$K$52,MOD(AH45,COUNTIF('2-CALCUL ANNUALISATION FORFAIT'!$K$43:$K$52,"&gt;0"))+1)&gt;0,MOD(AH45,COUNTIF('2-CALCUL ANNUALISATION FORFAIT'!$K$43:$K$52,"&gt;0"))+1,1),AH45))),$Z$7)</f>
        <v>2</v>
      </c>
      <c r="AI46" s="233" t="str">
        <f>IF(AH46="NP","NP",
IF(AH46=1,IF(AND(AG46&gt;='2-CALCUL ANNUALISATION FORFAIT'!$G$4,AG46&lt;='2-CALCUL ANNUALISATION FORFAIT'!$H$4),VLOOKUP(AF46,PARAMETRES!$A$16:$B$22,2,FALSE),0),
IF(AH46=2,IF(AND(AG46&gt;='2-CALCUL ANNUALISATION FORFAIT'!$G$4,AG46&lt;='2-CALCUL ANNUALISATION FORFAIT'!$H$4),VLOOKUP(AF46,PARAMETRES!$E$16:$F$22,2,FALSE),0),
IF(AH46=3,IF(AND(AG46&gt;='2-CALCUL ANNUALISATION FORFAIT'!$G$4,AG46&lt;='2-CALCUL ANNUALISATION FORFAIT'!$H$4),VLOOKUP(AF46,PARAMETRES!$I$16:$J$22,2,FALSE),0),
IF(AH46=4,IF(AND(AG46&gt;='2-CALCUL ANNUALISATION FORFAIT'!$G$4,AG46&lt;='2-CALCUL ANNUALISATION FORFAIT'!$H$4),VLOOKUP(AF46,PARAMETRES!$M$16:$N$22,2,FALSE),0),
IF(AH46=5,IF(AND(AG46&gt;='2-CALCUL ANNUALISATION FORFAIT'!$G$4,AG46&lt;='2-CALCUL ANNUALISATION FORFAIT'!$H$4),VLOOKUP(AF46,PARAMETRES!$Q$16:$R$22,2,FALSE),0),
IF(AH46=6,IF(AND(AG46&gt;='2-CALCUL ANNUALISATION FORFAIT'!$G$4,AG46&lt;='2-CALCUL ANNUALISATION FORFAIT'!$H$4),VLOOKUP(AF46,PARAMETRES!$U$16:$V$22,2,FALSE),0),
IF(AH46=7,IF(AND(AG46&gt;='2-CALCUL ANNUALISATION FORFAIT'!$G$4,AG46&lt;='2-CALCUL ANNUALISATION FORFAIT'!$H$4),VLOOKUP(AF46,PARAMETRES!$Y$16:$Z$22,2,FALSE),0),
IF(AH46=8,IF(AND(AG46&gt;='2-CALCUL ANNUALISATION FORFAIT'!$G$4,AG46&lt;='2-CALCUL ANNUALISATION FORFAIT'!$H$4),VLOOKUP(AF46,PARAMETRES!$AC$16:$AD$22,2,FALSE),0),
IF(AH46=9,IF(AND(AG46&gt;='2-CALCUL ANNUALISATION FORFAIT'!$G$4,AG46&lt;='2-CALCUL ANNUALISATION FORFAIT'!$H$4),VLOOKUP(AF46,PARAMETRES!$AG$16:$AH$22,2,FALSE),0),
IF(AH46=10,IF(AND(AG46&gt;='2-CALCUL ANNUALISATION FORFAIT'!$G$4,AG46&lt;='2-CALCUL ANNUALISATION FORFAIT'!$H$4),VLOOKUP(AF46,PARAMETRES!$AK$16:$AL$22,2,FALSE),0))))))))))))</f>
        <v>RH</v>
      </c>
      <c r="AJ46" s="195">
        <f>IF(AND(AG46&gt;='2-CALCUL ANNUALISATION FORFAIT'!$G$4,AG46&lt;='2-CALCUL ANNUALISATION FORFAIT'!$H$4),VLOOKUP(AI46,'2-CALCUL ANNUALISATION FORFAIT'!$E$24:$K$37,7,FALSE),"NP")</f>
        <v>0</v>
      </c>
      <c r="AK46" s="182" t="str">
        <f t="shared" si="7"/>
        <v>mardi</v>
      </c>
      <c r="AL46" s="47">
        <f t="shared" si="19"/>
        <v>45895</v>
      </c>
      <c r="AM46" s="232" cm="1">
        <f t="array" ref="AM46">IFERROR(IF(OR(AL46&lt;'2-CALCUL ANNUALISATION FORFAIT'!$G$4,AL46&gt;'2-CALCUL ANNUALISATION FORFAIT'!$H$4),"NP",IF(AL46=$AA$7,$Z$7,IF(AK46="lundi",IF(INDEX('2-CALCUL ANNUALISATION FORFAIT'!$K$43:$K$52,MOD(AM45,COUNTIF('2-CALCUL ANNUALISATION FORFAIT'!$K$43:$K$52,"&gt;0"))+1)&gt;0,MOD(AM45,COUNTIF('2-CALCUL ANNUALISATION FORFAIT'!$K$43:$K$52,"&gt;0"))+1,1),AM45))),$Z$7)</f>
        <v>1</v>
      </c>
      <c r="AN46" s="233" t="str">
        <f>IF(AM46="NP","NP",
IF(AM46=1,IF(AND(AL46&gt;='2-CALCUL ANNUALISATION FORFAIT'!$G$4,AL46&lt;='2-CALCUL ANNUALISATION FORFAIT'!$H$4),VLOOKUP(AK46,PARAMETRES!$A$16:$B$22,2,FALSE),0),
IF(AM46=2,IF(AND(AL46&gt;='2-CALCUL ANNUALISATION FORFAIT'!$G$4,AL46&lt;='2-CALCUL ANNUALISATION FORFAIT'!$H$4),VLOOKUP(AK46,PARAMETRES!$E$16:$F$22,2,FALSE),0),
IF(AM46=3,IF(AND(AL46&gt;='2-CALCUL ANNUALISATION FORFAIT'!$G$4,AL46&lt;='2-CALCUL ANNUALISATION FORFAIT'!$H$4),VLOOKUP(AK46,PARAMETRES!$I$16:$J$22,2,FALSE),0),
IF(AM46=4,IF(AND(AL46&gt;='2-CALCUL ANNUALISATION FORFAIT'!$G$4,AL46&lt;='2-CALCUL ANNUALISATION FORFAIT'!$H$4),VLOOKUP(AK46,PARAMETRES!$M$16:$N$22,2,FALSE),0),
IF(AM46=5,IF(AND(AL46&gt;='2-CALCUL ANNUALISATION FORFAIT'!$G$4,AL46&lt;='2-CALCUL ANNUALISATION FORFAIT'!$H$4),VLOOKUP(AK46,PARAMETRES!$Q$16:$R$22,2,FALSE),0),
IF(AM46=6,IF(AND(AL46&gt;='2-CALCUL ANNUALISATION FORFAIT'!$G$4,AL46&lt;='2-CALCUL ANNUALISATION FORFAIT'!$H$4),VLOOKUP(AK46,PARAMETRES!$U$16:$V$22,2,FALSE),0),
IF(AM46=7,IF(AND(AL46&gt;='2-CALCUL ANNUALISATION FORFAIT'!$G$4,AL46&lt;='2-CALCUL ANNUALISATION FORFAIT'!$H$4),VLOOKUP(AK46,PARAMETRES!$Y$16:$Z$22,2,FALSE),0),
IF(AM46=8,IF(AND(AL46&gt;='2-CALCUL ANNUALISATION FORFAIT'!$G$4,AL46&lt;='2-CALCUL ANNUALISATION FORFAIT'!$H$4),VLOOKUP(AK46,PARAMETRES!$AC$16:$AD$22,2,FALSE),0),
IF(AM46=9,IF(AND(AL46&gt;='2-CALCUL ANNUALISATION FORFAIT'!$G$4,AL46&lt;='2-CALCUL ANNUALISATION FORFAIT'!$H$4),VLOOKUP(AK46,PARAMETRES!$AG$16:$AH$22,2,FALSE),0),
IF(AM46=10,IF(AND(AL46&gt;='2-CALCUL ANNUALISATION FORFAIT'!$G$4,AL46&lt;='2-CALCUL ANNUALISATION FORFAIT'!$H$4),VLOOKUP(AK46,PARAMETRES!$AK$16:$AL$22,2,FALSE),0))))))))))))</f>
        <v>J</v>
      </c>
      <c r="AO46" s="195">
        <f>IF(AND(AL46&gt;='2-CALCUL ANNUALISATION FORFAIT'!$G$4,AL46&lt;='2-CALCUL ANNUALISATION FORFAIT'!$H$4),VLOOKUP(AN46,'2-CALCUL ANNUALISATION FORFAIT'!$E$24:$K$37,7,FALSE),"NP")</f>
        <v>0.37500000000000006</v>
      </c>
      <c r="AP46" s="182" t="str">
        <f t="shared" si="8"/>
        <v>vendredi</v>
      </c>
      <c r="AQ46" s="47">
        <f t="shared" si="20"/>
        <v>45926</v>
      </c>
      <c r="AR46" s="232" cm="1">
        <f t="array" ref="AR46">IFERROR(IF(OR(AQ46&lt;'2-CALCUL ANNUALISATION FORFAIT'!$G$4,AQ46&gt;'2-CALCUL ANNUALISATION FORFAIT'!$H$4),"NP",IF(AQ46=$AA$7,$Z$7,IF(AP46="lundi",IF(INDEX('2-CALCUL ANNUALISATION FORFAIT'!$K$43:$K$52,MOD(AR45,COUNTIF('2-CALCUL ANNUALISATION FORFAIT'!$K$43:$K$52,"&gt;0"))+1)&gt;0,MOD(AR45,COUNTIF('2-CALCUL ANNUALISATION FORFAIT'!$K$43:$K$52,"&gt;0"))+1,1),AR45))),$Z$7)</f>
        <v>1</v>
      </c>
      <c r="AS46" s="233" t="str">
        <f>IF(AR46="NP","NP",
IF(AR46=1,IF(AND(AQ46&gt;='2-CALCUL ANNUALISATION FORFAIT'!$G$4,AQ46&lt;='2-CALCUL ANNUALISATION FORFAIT'!$H$4),VLOOKUP(AP46,PARAMETRES!$A$16:$B$22,2,FALSE),0),
IF(AR46=2,IF(AND(AQ46&gt;='2-CALCUL ANNUALISATION FORFAIT'!$G$4,AQ46&lt;='2-CALCUL ANNUALISATION FORFAIT'!$H$4),VLOOKUP(AP46,PARAMETRES!$E$16:$F$22,2,FALSE),0),
IF(AR46=3,IF(AND(AQ46&gt;='2-CALCUL ANNUALISATION FORFAIT'!$G$4,AQ46&lt;='2-CALCUL ANNUALISATION FORFAIT'!$H$4),VLOOKUP(AP46,PARAMETRES!$I$16:$J$22,2,FALSE),0),
IF(AR46=4,IF(AND(AQ46&gt;='2-CALCUL ANNUALISATION FORFAIT'!$G$4,AQ46&lt;='2-CALCUL ANNUALISATION FORFAIT'!$H$4),VLOOKUP(AP46,PARAMETRES!$M$16:$N$22,2,FALSE),0),
IF(AR46=5,IF(AND(AQ46&gt;='2-CALCUL ANNUALISATION FORFAIT'!$G$4,AQ46&lt;='2-CALCUL ANNUALISATION FORFAIT'!$H$4),VLOOKUP(AP46,PARAMETRES!$Q$16:$R$22,2,FALSE),0),
IF(AR46=6,IF(AND(AQ46&gt;='2-CALCUL ANNUALISATION FORFAIT'!$G$4,AQ46&lt;='2-CALCUL ANNUALISATION FORFAIT'!$H$4),VLOOKUP(AP46,PARAMETRES!$U$16:$V$22,2,FALSE),0),
IF(AR46=7,IF(AND(AQ46&gt;='2-CALCUL ANNUALISATION FORFAIT'!$G$4,AQ46&lt;='2-CALCUL ANNUALISATION FORFAIT'!$H$4),VLOOKUP(AP46,PARAMETRES!$Y$16:$Z$22,2,FALSE),0),
IF(AR46=8,IF(AND(AQ46&gt;='2-CALCUL ANNUALISATION FORFAIT'!$G$4,AQ46&lt;='2-CALCUL ANNUALISATION FORFAIT'!$H$4),VLOOKUP(AP46,PARAMETRES!$AC$16:$AD$22,2,FALSE),0),
IF(AR46=9,IF(AND(AQ46&gt;='2-CALCUL ANNUALISATION FORFAIT'!$G$4,AQ46&lt;='2-CALCUL ANNUALISATION FORFAIT'!$H$4),VLOOKUP(AP46,PARAMETRES!$AG$16:$AH$22,2,FALSE),0),
IF(AR46=10,IF(AND(AQ46&gt;='2-CALCUL ANNUALISATION FORFAIT'!$G$4,AQ46&lt;='2-CALCUL ANNUALISATION FORFAIT'!$H$4),VLOOKUP(AP46,PARAMETRES!$AK$16:$AL$22,2,FALSE),0))))))))))))</f>
        <v>J</v>
      </c>
      <c r="AT46" s="195">
        <f>IF(AND(AQ46&gt;='2-CALCUL ANNUALISATION FORFAIT'!$G$4,AQ46&lt;='2-CALCUL ANNUALISATION FORFAIT'!$H$4),VLOOKUP(AS46,'2-CALCUL ANNUALISATION FORFAIT'!$E$24:$K$37,7,FALSE),"NP")</f>
        <v>0.37500000000000006</v>
      </c>
      <c r="AU46" s="182" t="str">
        <f t="shared" si="9"/>
        <v>dimanche</v>
      </c>
      <c r="AV46" s="180">
        <f t="shared" si="21"/>
        <v>45956</v>
      </c>
      <c r="AW46" s="232" cm="1">
        <f t="array" ref="AW46">IFERROR(IF(OR(AV46&lt;'2-CALCUL ANNUALISATION FORFAIT'!$G$4,AV46&gt;'2-CALCUL ANNUALISATION FORFAIT'!$H$4),"NP",IF(AV46=$AA$7,$Z$7,IF(AU46="lundi",IF(INDEX('2-CALCUL ANNUALISATION FORFAIT'!$K$43:$K$52,MOD(AW45,COUNTIF('2-CALCUL ANNUALISATION FORFAIT'!$K$43:$K$52,"&gt;0"))+1)&gt;0,MOD(AW45,COUNTIF('2-CALCUL ANNUALISATION FORFAIT'!$K$43:$K$52,"&gt;0"))+1,1),AW45))),$Z$7)</f>
        <v>1</v>
      </c>
      <c r="AX46" s="233" t="str">
        <f>IF(AW46="NP","NP",
IF(AW46=1,IF(AND(AV46&gt;='2-CALCUL ANNUALISATION FORFAIT'!$G$4,AV46&lt;='2-CALCUL ANNUALISATION FORFAIT'!$H$4),VLOOKUP(AU46,PARAMETRES!$A$16:$B$22,2,FALSE),0),
IF(AW46=2,IF(AND(AV46&gt;='2-CALCUL ANNUALISATION FORFAIT'!$G$4,AV46&lt;='2-CALCUL ANNUALISATION FORFAIT'!$H$4),VLOOKUP(AU46,PARAMETRES!$E$16:$F$22,2,FALSE),0),
IF(AW46=3,IF(AND(AV46&gt;='2-CALCUL ANNUALISATION FORFAIT'!$G$4,AV46&lt;='2-CALCUL ANNUALISATION FORFAIT'!$H$4),VLOOKUP(AU46,PARAMETRES!$I$16:$J$22,2,FALSE),0),
IF(AW46=4,IF(AND(AV46&gt;='2-CALCUL ANNUALISATION FORFAIT'!$G$4,AV46&lt;='2-CALCUL ANNUALISATION FORFAIT'!$H$4),VLOOKUP(AU46,PARAMETRES!$M$16:$N$22,2,FALSE),0),
IF(AW46=5,IF(AND(AV46&gt;='2-CALCUL ANNUALISATION FORFAIT'!$G$4,AV46&lt;='2-CALCUL ANNUALISATION FORFAIT'!$H$4),VLOOKUP(AU46,PARAMETRES!$Q$16:$R$22,2,FALSE),0),
IF(AW46=6,IF(AND(AV46&gt;='2-CALCUL ANNUALISATION FORFAIT'!$G$4,AV46&lt;='2-CALCUL ANNUALISATION FORFAIT'!$H$4),VLOOKUP(AU46,PARAMETRES!$U$16:$V$22,2,FALSE),0),
IF(AW46=7,IF(AND(AV46&gt;='2-CALCUL ANNUALISATION FORFAIT'!$G$4,AV46&lt;='2-CALCUL ANNUALISATION FORFAIT'!$H$4),VLOOKUP(AU46,PARAMETRES!$Y$16:$Z$22,2,FALSE),0),
IF(AW46=8,IF(AND(AV46&gt;='2-CALCUL ANNUALISATION FORFAIT'!$G$4,AV46&lt;='2-CALCUL ANNUALISATION FORFAIT'!$H$4),VLOOKUP(AU46,PARAMETRES!$AC$16:$AD$22,2,FALSE),0),
IF(AW46=9,IF(AND(AV46&gt;='2-CALCUL ANNUALISATION FORFAIT'!$G$4,AV46&lt;='2-CALCUL ANNUALISATION FORFAIT'!$H$4),VLOOKUP(AU46,PARAMETRES!$AG$16:$AH$22,2,FALSE),0),
IF(AW46=10,IF(AND(AV46&gt;='2-CALCUL ANNUALISATION FORFAIT'!$G$4,AV46&lt;='2-CALCUL ANNUALISATION FORFAIT'!$H$4),VLOOKUP(AU46,PARAMETRES!$AK$16:$AL$22,2,FALSE),0))))))))))))</f>
        <v>RH</v>
      </c>
      <c r="AY46" s="195">
        <f>IF(AND(AV46&gt;='2-CALCUL ANNUALISATION FORFAIT'!$G$4,AV46&lt;='2-CALCUL ANNUALISATION FORFAIT'!$H$4),VLOOKUP(AX46,'2-CALCUL ANNUALISATION FORFAIT'!$E$24:$K$37,7,FALSE),"NP")</f>
        <v>0</v>
      </c>
      <c r="AZ46" s="182" t="str">
        <f t="shared" si="10"/>
        <v>mercredi</v>
      </c>
      <c r="BA46" s="47">
        <f t="shared" si="22"/>
        <v>45987</v>
      </c>
      <c r="BB46" s="232" cm="1">
        <f t="array" ref="BB46">IFERROR(IF(OR(BA46&lt;'2-CALCUL ANNUALISATION FORFAIT'!$G$4,BA46&gt;'2-CALCUL ANNUALISATION FORFAIT'!$H$4),"NP",IF(BA46=$AA$7,$Z$7,IF(AZ46="lundi",IF(INDEX('2-CALCUL ANNUALISATION FORFAIT'!$K$43:$K$52,MOD(BB45,COUNTIF('2-CALCUL ANNUALISATION FORFAIT'!$K$43:$K$52,"&gt;0"))+1)&gt;0,MOD(BB45,COUNTIF('2-CALCUL ANNUALISATION FORFAIT'!$K$43:$K$52,"&gt;0"))+1,1),BB45))),$Z$7)</f>
        <v>2</v>
      </c>
      <c r="BC46" s="233" t="str">
        <f>IF(BB46="NP","NP",
IF(BB46=1,IF(AND(BA46&gt;='2-CALCUL ANNUALISATION FORFAIT'!$G$4,BA46&lt;='2-CALCUL ANNUALISATION FORFAIT'!$H$4),VLOOKUP(AZ46,PARAMETRES!$A$16:$B$22,2,FALSE),0),
IF(BB46=2,IF(AND(BA46&gt;='2-CALCUL ANNUALISATION FORFAIT'!$G$4,BA46&lt;='2-CALCUL ANNUALISATION FORFAIT'!$H$4),VLOOKUP(AZ46,PARAMETRES!$E$16:$F$22,2,FALSE),0),
IF(BB46=3,IF(AND(BA46&gt;='2-CALCUL ANNUALISATION FORFAIT'!$G$4,BA46&lt;='2-CALCUL ANNUALISATION FORFAIT'!$H$4),VLOOKUP(AZ46,PARAMETRES!$I$16:$J$22,2,FALSE),0),
IF(BB46=4,IF(AND(BA46&gt;='2-CALCUL ANNUALISATION FORFAIT'!$G$4,BA46&lt;='2-CALCUL ANNUALISATION FORFAIT'!$H$4),VLOOKUP(AZ46,PARAMETRES!$M$16:$N$22,2,FALSE),0),
IF(BB46=5,IF(AND(BA46&gt;='2-CALCUL ANNUALISATION FORFAIT'!$G$4,BA46&lt;='2-CALCUL ANNUALISATION FORFAIT'!$H$4),VLOOKUP(AZ46,PARAMETRES!$Q$16:$R$22,2,FALSE),0),
IF(BB46=6,IF(AND(BA46&gt;='2-CALCUL ANNUALISATION FORFAIT'!$G$4,BA46&lt;='2-CALCUL ANNUALISATION FORFAIT'!$H$4),VLOOKUP(AZ46,PARAMETRES!$U$16:$V$22,2,FALSE),0),
IF(BB46=7,IF(AND(BA46&gt;='2-CALCUL ANNUALISATION FORFAIT'!$G$4,BA46&lt;='2-CALCUL ANNUALISATION FORFAIT'!$H$4),VLOOKUP(AZ46,PARAMETRES!$Y$16:$Z$22,2,FALSE),0),
IF(BB46=8,IF(AND(BA46&gt;='2-CALCUL ANNUALISATION FORFAIT'!$G$4,BA46&lt;='2-CALCUL ANNUALISATION FORFAIT'!$H$4),VLOOKUP(AZ46,PARAMETRES!$AC$16:$AD$22,2,FALSE),0),
IF(BB46=9,IF(AND(BA46&gt;='2-CALCUL ANNUALISATION FORFAIT'!$G$4,BA46&lt;='2-CALCUL ANNUALISATION FORFAIT'!$H$4),VLOOKUP(AZ46,PARAMETRES!$AG$16:$AH$22,2,FALSE),0),
IF(BB46=10,IF(AND(BA46&gt;='2-CALCUL ANNUALISATION FORFAIT'!$G$4,BA46&lt;='2-CALCUL ANNUALISATION FORFAIT'!$H$4),VLOOKUP(AZ46,PARAMETRES!$AK$16:$AL$22,2,FALSE),0))))))))))))</f>
        <v>J2</v>
      </c>
      <c r="BD46" s="195">
        <f>IF(AND(BA46&gt;='2-CALCUL ANNUALISATION FORFAIT'!$G$4,BA46&lt;='2-CALCUL ANNUALISATION FORFAIT'!$H$4),VLOOKUP(BC46,'2-CALCUL ANNUALISATION FORFAIT'!$E$24:$K$37,7,FALSE),"NP")</f>
        <v>0.20833333333333331</v>
      </c>
      <c r="BE46" s="182" t="str">
        <f t="shared" si="11"/>
        <v>vendredi</v>
      </c>
      <c r="BF46" s="47">
        <f t="shared" si="23"/>
        <v>46017</v>
      </c>
      <c r="BG46" s="232" cm="1">
        <f t="array" ref="BG46">IFERROR(IF(OR(BF46&lt;'2-CALCUL ANNUALISATION FORFAIT'!$G$4,BF46&gt;'2-CALCUL ANNUALISATION FORFAIT'!$H$4),"NP",IF(BF46=$AA$7,$Z$7,IF(BE46="lundi",IF(INDEX('2-CALCUL ANNUALISATION FORFAIT'!$K$43:$K$52,MOD(BG45,COUNTIF('2-CALCUL ANNUALISATION FORFAIT'!$K$43:$K$52,"&gt;0"))+1)&gt;0,MOD(BG45,COUNTIF('2-CALCUL ANNUALISATION FORFAIT'!$K$43:$K$52,"&gt;0"))+1,1),BG45))),$Z$7)</f>
        <v>2</v>
      </c>
      <c r="BH46" s="233" t="str">
        <f>IF(BG46="NP","NP",
IF(BG46=1,IF(AND(BF46&gt;='2-CALCUL ANNUALISATION FORFAIT'!$G$4,BF46&lt;='2-CALCUL ANNUALISATION FORFAIT'!$H$4),VLOOKUP(BE46,PARAMETRES!$A$16:$B$22,2,FALSE),0),
IF(BG46=2,IF(AND(BF46&gt;='2-CALCUL ANNUALISATION FORFAIT'!$G$4,BF46&lt;='2-CALCUL ANNUALISATION FORFAIT'!$H$4),VLOOKUP(BE46,PARAMETRES!$E$16:$F$22,2,FALSE),0),
IF(BG46=3,IF(AND(BF46&gt;='2-CALCUL ANNUALISATION FORFAIT'!$G$4,BF46&lt;='2-CALCUL ANNUALISATION FORFAIT'!$H$4),VLOOKUP(BE46,PARAMETRES!$I$16:$J$22,2,FALSE),0),
IF(BG46=4,IF(AND(BF46&gt;='2-CALCUL ANNUALISATION FORFAIT'!$G$4,BF46&lt;='2-CALCUL ANNUALISATION FORFAIT'!$H$4),VLOOKUP(BE46,PARAMETRES!$M$16:$N$22,2,FALSE),0),
IF(BG46=5,IF(AND(BF46&gt;='2-CALCUL ANNUALISATION FORFAIT'!$G$4,BF46&lt;='2-CALCUL ANNUALISATION FORFAIT'!$H$4),VLOOKUP(BE46,PARAMETRES!$Q$16:$R$22,2,FALSE),0),
IF(BG46=6,IF(AND(BF46&gt;='2-CALCUL ANNUALISATION FORFAIT'!$G$4,BF46&lt;='2-CALCUL ANNUALISATION FORFAIT'!$H$4),VLOOKUP(BE46,PARAMETRES!$U$16:$V$22,2,FALSE),0),
IF(BG46=7,IF(AND(BF46&gt;='2-CALCUL ANNUALISATION FORFAIT'!$G$4,BF46&lt;='2-CALCUL ANNUALISATION FORFAIT'!$H$4),VLOOKUP(BE46,PARAMETRES!$Y$16:$Z$22,2,FALSE),0),
IF(BG46=8,IF(AND(BF46&gt;='2-CALCUL ANNUALISATION FORFAIT'!$G$4,BF46&lt;='2-CALCUL ANNUALISATION FORFAIT'!$H$4),VLOOKUP(BE46,PARAMETRES!$AC$16:$AD$22,2,FALSE),0),
IF(BG46=9,IF(AND(BF46&gt;='2-CALCUL ANNUALISATION FORFAIT'!$G$4,BF46&lt;='2-CALCUL ANNUALISATION FORFAIT'!$H$4),VLOOKUP(BE46,PARAMETRES!$AG$16:$AH$22,2,FALSE),0),
IF(BG46=10,IF(AND(BF46&gt;='2-CALCUL ANNUALISATION FORFAIT'!$G$4,BF46&lt;='2-CALCUL ANNUALISATION FORFAIT'!$H$4),VLOOKUP(BE46,PARAMETRES!$AK$16:$AL$22,2,FALSE),0))))))))))))</f>
        <v>J2</v>
      </c>
      <c r="BI46" s="183">
        <f>IF(AND(BF46&gt;='2-CALCUL ANNUALISATION FORFAIT'!$G$4,BF46&lt;='2-CALCUL ANNUALISATION FORFAIT'!$H$4),VLOOKUP(BH46,'2-CALCUL ANNUALISATION FORFAIT'!$E$24:$K$37,7,FALSE),"NP")</f>
        <v>0.20833333333333331</v>
      </c>
    </row>
    <row r="47" spans="2:61" ht="22.15" customHeight="1" x14ac:dyDescent="0.25">
      <c r="B47" s="182" t="str">
        <f t="shared" si="0"/>
        <v>lundi</v>
      </c>
      <c r="C47" s="47">
        <f t="shared" si="12"/>
        <v>45684</v>
      </c>
      <c r="D47" s="232" cm="1">
        <f t="array" ref="D47">IFERROR(IF(OR(C47&lt;'2-CALCUL ANNUALISATION FORFAIT'!$G$4,C47&gt;'2-CALCUL ANNUALISATION FORFAIT'!$H$4),"NP",IF(C47=$AA$7,$Z$7,IF(B47="lundi",IF(INDEX('2-CALCUL ANNUALISATION FORFAIT'!$K$43:$K$52,MOD(D46,COUNTIF('2-CALCUL ANNUALISATION FORFAIT'!$K$43:$K$52,"&gt;0"))+1)&gt;0,MOD(D46,COUNTIF('2-CALCUL ANNUALISATION FORFAIT'!$K$43:$K$52,"&gt;0"))+1,1),D46))),$Z$7)</f>
        <v>1</v>
      </c>
      <c r="E47" s="233" t="str">
        <f>IF(D47="NP","NP",
IF(D47=1,IF(AND(C47&gt;='2-CALCUL ANNUALISATION FORFAIT'!$G$4,C47&lt;='2-CALCUL ANNUALISATION FORFAIT'!$H$4),VLOOKUP(B47,PARAMETRES!$A$16:$B$22,2,FALSE),0),
IF(D47=2,IF(AND(C47&gt;='2-CALCUL ANNUALISATION FORFAIT'!$G$4,C47&lt;='2-CALCUL ANNUALISATION FORFAIT'!$H$4),VLOOKUP(B47,PARAMETRES!$E$16:$F$22,2,FALSE),0),
IF(D47=3,IF(AND(C47&gt;='2-CALCUL ANNUALISATION FORFAIT'!$G$4,C47&lt;='2-CALCUL ANNUALISATION FORFAIT'!$H$4),VLOOKUP(B47,PARAMETRES!$I$16:$J$22,2,FALSE),0),
IF(D47=4,IF(AND(C47&gt;='2-CALCUL ANNUALISATION FORFAIT'!$G$4,C47&lt;='2-CALCUL ANNUALISATION FORFAIT'!$H$4),VLOOKUP(B47,PARAMETRES!$M$16:$N$22,2,FALSE),0),
IF(D47=5,IF(AND(C47&gt;='2-CALCUL ANNUALISATION FORFAIT'!$G$4,C47&lt;='2-CALCUL ANNUALISATION FORFAIT'!$H$4),VLOOKUP(B47,PARAMETRES!$Q$16:$R$22,2,FALSE),0),
IF(D47=6,IF(AND(C47&gt;='2-CALCUL ANNUALISATION FORFAIT'!$G$4,C47&lt;='2-CALCUL ANNUALISATION FORFAIT'!$H$4),VLOOKUP(B47,PARAMETRES!$U$16:$V$22,2,FALSE),0),
IF(D47=7,IF(AND(C47&gt;='2-CALCUL ANNUALISATION FORFAIT'!$G$4,C47&lt;='2-CALCUL ANNUALISATION FORFAIT'!$H$4),VLOOKUP(B47,PARAMETRES!$Y$16:$Z$22,2,FALSE),0),
IF(D47=8,IF(AND(C47&gt;='2-CALCUL ANNUALISATION FORFAIT'!$G$4,C47&lt;='2-CALCUL ANNUALISATION FORFAIT'!$H$4),VLOOKUP(B47,PARAMETRES!$AC$16:$AD$22,2,FALSE),0),
IF(D47=9,IF(AND(C47&gt;='2-CALCUL ANNUALISATION FORFAIT'!$G$4,C47&lt;='2-CALCUL ANNUALISATION FORFAIT'!$H$4),VLOOKUP(B47,PARAMETRES!$AG$16:$AH$22,2,FALSE),0),
IF(D47=10,IF(AND(C47&gt;='2-CALCUL ANNUALISATION FORFAIT'!$G$4,C47&lt;='2-CALCUL ANNUALISATION FORFAIT'!$H$4),VLOOKUP(B47,PARAMETRES!$AK$16:$AL$22,2,FALSE),0))))))))))))</f>
        <v>J</v>
      </c>
      <c r="F47" s="183">
        <f>IF(AND(C47&gt;='2-CALCUL ANNUALISATION FORFAIT'!$G$4,C47&lt;='2-CALCUL ANNUALISATION FORFAIT'!$H$4),VLOOKUP(E47,'2-CALCUL ANNUALISATION FORFAIT'!$E$24:$K$37,7,FALSE),"NP")</f>
        <v>0.37500000000000006</v>
      </c>
      <c r="G47" s="188" t="str">
        <f t="shared" si="1"/>
        <v>jeudi</v>
      </c>
      <c r="H47" s="47">
        <f t="shared" si="13"/>
        <v>45715</v>
      </c>
      <c r="I47" s="232" cm="1">
        <f t="array" ref="I47">IFERROR(IF(OR(H47&lt;'2-CALCUL ANNUALISATION FORFAIT'!$G$4,H47&gt;'2-CALCUL ANNUALISATION FORFAIT'!$H$4),"NP",IF(H47=$AA$7,$Z$7,IF(G47="lundi",IF(INDEX('2-CALCUL ANNUALISATION FORFAIT'!$K$43:$K$52,MOD(I46,COUNTIF('2-CALCUL ANNUALISATION FORFAIT'!$K$43:$K$52,"&gt;0"))+1)&gt;0,MOD(I46,COUNTIF('2-CALCUL ANNUALISATION FORFAIT'!$K$43:$K$52,"&gt;0"))+1,1),I46))),$Z$7)</f>
        <v>1</v>
      </c>
      <c r="J47" s="233" t="str">
        <f>IF(I47="NP","NP",
IF(I47=1,IF(AND(H47&gt;='2-CALCUL ANNUALISATION FORFAIT'!$G$4,H47&lt;='2-CALCUL ANNUALISATION FORFAIT'!$H$4),VLOOKUP(G47,PARAMETRES!$A$16:$B$22,2,FALSE),0),
IF(I47=2,IF(AND(H47&gt;='2-CALCUL ANNUALISATION FORFAIT'!$G$4,H47&lt;='2-CALCUL ANNUALISATION FORFAIT'!$H$4),VLOOKUP(G47,PARAMETRES!$E$16:$F$22,2,FALSE),0),
IF(I47=3,IF(AND(H47&gt;='2-CALCUL ANNUALISATION FORFAIT'!$G$4,H47&lt;='2-CALCUL ANNUALISATION FORFAIT'!$H$4),VLOOKUP(G47,PARAMETRES!$I$16:$J$22,2,FALSE),0),
IF(I47=4,IF(AND(H47&gt;='2-CALCUL ANNUALISATION FORFAIT'!$G$4,H47&lt;='2-CALCUL ANNUALISATION FORFAIT'!$H$4),VLOOKUP(G47,PARAMETRES!$M$16:$N$22,2,FALSE),0),
IF(I47=5,IF(AND(H47&gt;='2-CALCUL ANNUALISATION FORFAIT'!$G$4,H47&lt;='2-CALCUL ANNUALISATION FORFAIT'!$H$4),VLOOKUP(G47,PARAMETRES!$Q$16:$R$22,2,FALSE),0),
IF(I47=6,IF(AND(H47&gt;='2-CALCUL ANNUALISATION FORFAIT'!$G$4,H47&lt;='2-CALCUL ANNUALISATION FORFAIT'!$H$4),VLOOKUP(G47,PARAMETRES!$U$16:$V$22,2,FALSE),0),
IF(I47=7,IF(AND(H47&gt;='2-CALCUL ANNUALISATION FORFAIT'!$G$4,H47&lt;='2-CALCUL ANNUALISATION FORFAIT'!$H$4),VLOOKUP(G47,PARAMETRES!$Y$16:$Z$22,2,FALSE),0),
IF(I47=8,IF(AND(H47&gt;='2-CALCUL ANNUALISATION FORFAIT'!$G$4,H47&lt;='2-CALCUL ANNUALISATION FORFAIT'!$H$4),VLOOKUP(G47,PARAMETRES!$AC$16:$AD$22,2,FALSE),0),
IF(I47=9,IF(AND(H47&gt;='2-CALCUL ANNUALISATION FORFAIT'!$G$4,H47&lt;='2-CALCUL ANNUALISATION FORFAIT'!$H$4),VLOOKUP(G47,PARAMETRES!$AG$16:$AH$22,2,FALSE),0),
IF(I47=10,IF(AND(H47&gt;='2-CALCUL ANNUALISATION FORFAIT'!$G$4,H47&lt;='2-CALCUL ANNUALISATION FORFAIT'!$H$4),VLOOKUP(G47,PARAMETRES!$AK$16:$AL$22,2,FALSE),0))))))))))))</f>
        <v>J</v>
      </c>
      <c r="K47" s="183">
        <f>IF(AND(H47&gt;='2-CALCUL ANNUALISATION FORFAIT'!$G$4,H47&lt;='2-CALCUL ANNUALISATION FORFAIT'!$H$4),VLOOKUP(J47,'2-CALCUL ANNUALISATION FORFAIT'!$E$24:$K$37,7,FALSE),"NP")</f>
        <v>0.37500000000000006</v>
      </c>
      <c r="L47" s="188" t="str">
        <f t="shared" si="2"/>
        <v>jeudi</v>
      </c>
      <c r="M47" s="47">
        <f t="shared" si="14"/>
        <v>45743</v>
      </c>
      <c r="N47" s="232" cm="1">
        <f t="array" ref="N47">IFERROR(IF(OR(M47&lt;'2-CALCUL ANNUALISATION FORFAIT'!$G$4,M47&gt;'2-CALCUL ANNUALISATION FORFAIT'!$H$4),"NP",IF(M47=$AA$7,$Z$7,IF(L47="lundi",IF(INDEX('2-CALCUL ANNUALISATION FORFAIT'!$K$43:$K$52,MOD(N46,COUNTIF('2-CALCUL ANNUALISATION FORFAIT'!$K$43:$K$52,"&gt;0"))+1)&gt;0,MOD(N46,COUNTIF('2-CALCUL ANNUALISATION FORFAIT'!$K$43:$K$52,"&gt;0"))+1,1),N46))),$Z$7)</f>
        <v>1</v>
      </c>
      <c r="O47" s="233" t="str">
        <f>IF(N47="NP","NP",
IF(N47=1,IF(AND(M47&gt;='2-CALCUL ANNUALISATION FORFAIT'!$G$4,M47&lt;='2-CALCUL ANNUALISATION FORFAIT'!$H$4),VLOOKUP(L47,PARAMETRES!$A$16:$B$22,2,FALSE),0),
IF(N47=2,IF(AND(M47&gt;='2-CALCUL ANNUALISATION FORFAIT'!$G$4,M47&lt;='2-CALCUL ANNUALISATION FORFAIT'!$H$4),VLOOKUP(L47,PARAMETRES!$E$16:$F$22,2,FALSE),0),
IF(N47=3,IF(AND(M47&gt;='2-CALCUL ANNUALISATION FORFAIT'!$G$4,M47&lt;='2-CALCUL ANNUALISATION FORFAIT'!$H$4),VLOOKUP(L47,PARAMETRES!$I$16:$J$22,2,FALSE),0),
IF(N47=4,IF(AND(M47&gt;='2-CALCUL ANNUALISATION FORFAIT'!$G$4,M47&lt;='2-CALCUL ANNUALISATION FORFAIT'!$H$4),VLOOKUP(L47,PARAMETRES!$M$16:$N$22,2,FALSE),0),
IF(N47=5,IF(AND(M47&gt;='2-CALCUL ANNUALISATION FORFAIT'!$G$4,M47&lt;='2-CALCUL ANNUALISATION FORFAIT'!$H$4),VLOOKUP(L47,PARAMETRES!$Q$16:$R$22,2,FALSE),0),
IF(N47=6,IF(AND(M47&gt;='2-CALCUL ANNUALISATION FORFAIT'!$G$4,M47&lt;='2-CALCUL ANNUALISATION FORFAIT'!$H$4),VLOOKUP(L47,PARAMETRES!$U$16:$V$22,2,FALSE),0),
IF(N47=7,IF(AND(M47&gt;='2-CALCUL ANNUALISATION FORFAIT'!$G$4,M47&lt;='2-CALCUL ANNUALISATION FORFAIT'!$H$4),VLOOKUP(L47,PARAMETRES!$Y$16:$Z$22,2,FALSE),0),
IF(N47=8,IF(AND(M47&gt;='2-CALCUL ANNUALISATION FORFAIT'!$G$4,M47&lt;='2-CALCUL ANNUALISATION FORFAIT'!$H$4),VLOOKUP(L47,PARAMETRES!$AC$16:$AD$22,2,FALSE),0),
IF(N47=9,IF(AND(M47&gt;='2-CALCUL ANNUALISATION FORFAIT'!$G$4,M47&lt;='2-CALCUL ANNUALISATION FORFAIT'!$H$4),VLOOKUP(L47,PARAMETRES!$AG$16:$AH$22,2,FALSE),0),
IF(N47=10,IF(AND(M47&gt;='2-CALCUL ANNUALISATION FORFAIT'!$G$4,M47&lt;='2-CALCUL ANNUALISATION FORFAIT'!$H$4),VLOOKUP(L47,PARAMETRES!$AK$16:$AL$22,2,FALSE),0))))))))))))</f>
        <v>J</v>
      </c>
      <c r="P47" s="195">
        <f>IF(AND(M47&gt;='2-CALCUL ANNUALISATION FORFAIT'!$G$4,M47&lt;='2-CALCUL ANNUALISATION FORFAIT'!$H$4),VLOOKUP(O47,'2-CALCUL ANNUALISATION FORFAIT'!$E$24:$K$37,7,FALSE),"NP")</f>
        <v>0.37500000000000006</v>
      </c>
      <c r="Q47" s="182" t="str">
        <f t="shared" si="3"/>
        <v>dimanche</v>
      </c>
      <c r="R47" s="47">
        <f t="shared" si="15"/>
        <v>45774</v>
      </c>
      <c r="S47" s="232" cm="1">
        <f t="array" ref="S47">IFERROR(IF(OR(R47&lt;'2-CALCUL ANNUALISATION FORFAIT'!$G$4,R47&gt;'2-CALCUL ANNUALISATION FORFAIT'!$H$4),"NP",IF(R47=$AA$7,$Z$7,IF(Q47="lundi",IF(INDEX('2-CALCUL ANNUALISATION FORFAIT'!$K$43:$K$52,MOD(S46,COUNTIF('2-CALCUL ANNUALISATION FORFAIT'!$K$43:$K$52,"&gt;0"))+1)&gt;0,MOD(S46,COUNTIF('2-CALCUL ANNUALISATION FORFAIT'!$K$43:$K$52,"&gt;0"))+1,1),S46))),$Z$7)</f>
        <v>1</v>
      </c>
      <c r="T47" s="233" t="str">
        <f>IF(S47="NP","NP",
IF(S47=1,IF(AND(R47&gt;='2-CALCUL ANNUALISATION FORFAIT'!$G$4,R47&lt;='2-CALCUL ANNUALISATION FORFAIT'!$H$4),VLOOKUP(Q47,PARAMETRES!$A$16:$B$22,2,FALSE),0),
IF(S47=2,IF(AND(R47&gt;='2-CALCUL ANNUALISATION FORFAIT'!$G$4,R47&lt;='2-CALCUL ANNUALISATION FORFAIT'!$H$4),VLOOKUP(Q47,PARAMETRES!$E$16:$F$22,2,FALSE),0),
IF(S47=3,IF(AND(R47&gt;='2-CALCUL ANNUALISATION FORFAIT'!$G$4,R47&lt;='2-CALCUL ANNUALISATION FORFAIT'!$H$4),VLOOKUP(Q47,PARAMETRES!$I$16:$J$22,2,FALSE),0),
IF(S47=4,IF(AND(R47&gt;='2-CALCUL ANNUALISATION FORFAIT'!$G$4,R47&lt;='2-CALCUL ANNUALISATION FORFAIT'!$H$4),VLOOKUP(Q47,PARAMETRES!$M$16:$N$22,2,FALSE),0),
IF(S47=5,IF(AND(R47&gt;='2-CALCUL ANNUALISATION FORFAIT'!$G$4,R47&lt;='2-CALCUL ANNUALISATION FORFAIT'!$H$4),VLOOKUP(Q47,PARAMETRES!$Q$16:$R$22,2,FALSE),0),
IF(S47=6,IF(AND(R47&gt;='2-CALCUL ANNUALISATION FORFAIT'!$G$4,R47&lt;='2-CALCUL ANNUALISATION FORFAIT'!$H$4),VLOOKUP(Q47,PARAMETRES!$U$16:$V$22,2,FALSE),0),
IF(S47=7,IF(AND(R47&gt;='2-CALCUL ANNUALISATION FORFAIT'!$G$4,R47&lt;='2-CALCUL ANNUALISATION FORFAIT'!$H$4),VLOOKUP(Q47,PARAMETRES!$Y$16:$Z$22,2,FALSE),0),
IF(S47=8,IF(AND(R47&gt;='2-CALCUL ANNUALISATION FORFAIT'!$G$4,R47&lt;='2-CALCUL ANNUALISATION FORFAIT'!$H$4),VLOOKUP(Q47,PARAMETRES!$AC$16:$AD$22,2,FALSE),0),
IF(S47=9,IF(AND(R47&gt;='2-CALCUL ANNUALISATION FORFAIT'!$G$4,R47&lt;='2-CALCUL ANNUALISATION FORFAIT'!$H$4),VLOOKUP(Q47,PARAMETRES!$AG$16:$AH$22,2,FALSE),0),
IF(S47=10,IF(AND(R47&gt;='2-CALCUL ANNUALISATION FORFAIT'!$G$4,R47&lt;='2-CALCUL ANNUALISATION FORFAIT'!$H$4),VLOOKUP(Q47,PARAMETRES!$AK$16:$AL$22,2,FALSE),0))))))))))))</f>
        <v>RH</v>
      </c>
      <c r="U47" s="195">
        <f>IF(AND(R47&gt;='2-CALCUL ANNUALISATION FORFAIT'!$G$4,R47&lt;='2-CALCUL ANNUALISATION FORFAIT'!$H$4),VLOOKUP(T47,'2-CALCUL ANNUALISATION FORFAIT'!$E$24:$K$37,7,FALSE),"NP")</f>
        <v>0</v>
      </c>
      <c r="V47" s="182" t="str">
        <f t="shared" si="4"/>
        <v>mardi</v>
      </c>
      <c r="W47" s="181">
        <f t="shared" si="16"/>
        <v>45804</v>
      </c>
      <c r="X47" s="232" cm="1">
        <f t="array" ref="X47">IFERROR(IF(OR(W47&lt;'2-CALCUL ANNUALISATION FORFAIT'!$G$4,W47&gt;'2-CALCUL ANNUALISATION FORFAIT'!$H$4),"NP",IF(W47=$AA$7,$Z$7,IF(V47="lundi",IF(INDEX('2-CALCUL ANNUALISATION FORFAIT'!$K$43:$K$52,MOD(X46,COUNTIF('2-CALCUL ANNUALISATION FORFAIT'!$K$43:$K$52,"&gt;0"))+1)&gt;0,MOD(X46,COUNTIF('2-CALCUL ANNUALISATION FORFAIT'!$K$43:$K$52,"&gt;0"))+1,1),X46))),$Z$7)</f>
        <v>2</v>
      </c>
      <c r="Y47" s="233" t="str">
        <f>IF(X47="NP","NP",
IF(X47=1,IF(AND(W47&gt;='2-CALCUL ANNUALISATION FORFAIT'!$G$4,W47&lt;='2-CALCUL ANNUALISATION FORFAIT'!$H$4),VLOOKUP(V47,PARAMETRES!$A$16:$B$22,2,FALSE),0),
IF(X47=2,IF(AND(W47&gt;='2-CALCUL ANNUALISATION FORFAIT'!$G$4,W47&lt;='2-CALCUL ANNUALISATION FORFAIT'!$H$4),VLOOKUP(V47,PARAMETRES!$E$16:$F$22,2,FALSE),0),
IF(X47=3,IF(AND(W47&gt;='2-CALCUL ANNUALISATION FORFAIT'!$G$4,W47&lt;='2-CALCUL ANNUALISATION FORFAIT'!$H$4),VLOOKUP(V47,PARAMETRES!$I$16:$J$22,2,FALSE),0),
IF(X47=4,IF(AND(W47&gt;='2-CALCUL ANNUALISATION FORFAIT'!$G$4,W47&lt;='2-CALCUL ANNUALISATION FORFAIT'!$H$4),VLOOKUP(V47,PARAMETRES!$M$16:$N$22,2,FALSE),0),
IF(X47=5,IF(AND(W47&gt;='2-CALCUL ANNUALISATION FORFAIT'!$G$4,W47&lt;='2-CALCUL ANNUALISATION FORFAIT'!$H$4),VLOOKUP(V47,PARAMETRES!$Q$16:$R$22,2,FALSE),0),
IF(X47=6,IF(AND(W47&gt;='2-CALCUL ANNUALISATION FORFAIT'!$G$4,W47&lt;='2-CALCUL ANNUALISATION FORFAIT'!$H$4),VLOOKUP(V47,PARAMETRES!$U$16:$V$22,2,FALSE),0),
IF(X47=7,IF(AND(W47&gt;='2-CALCUL ANNUALISATION FORFAIT'!$G$4,W47&lt;='2-CALCUL ANNUALISATION FORFAIT'!$H$4),VLOOKUP(V47,PARAMETRES!$Y$16:$Z$22,2,FALSE),0),
IF(X47=8,IF(AND(W47&gt;='2-CALCUL ANNUALISATION FORFAIT'!$G$4,W47&lt;='2-CALCUL ANNUALISATION FORFAIT'!$H$4),VLOOKUP(V47,PARAMETRES!$AC$16:$AD$22,2,FALSE),0),
IF(X47=9,IF(AND(W47&gt;='2-CALCUL ANNUALISATION FORFAIT'!$G$4,W47&lt;='2-CALCUL ANNUALISATION FORFAIT'!$H$4),VLOOKUP(V47,PARAMETRES!$AG$16:$AH$22,2,FALSE),0),
IF(X47=10,IF(AND(W47&gt;='2-CALCUL ANNUALISATION FORFAIT'!$G$4,W47&lt;='2-CALCUL ANNUALISATION FORFAIT'!$H$4),VLOOKUP(V47,PARAMETRES!$AK$16:$AL$22,2,FALSE),0))))))))))))</f>
        <v>J2</v>
      </c>
      <c r="Z47" s="195">
        <f>IF(AND(W47&gt;='2-CALCUL ANNUALISATION FORFAIT'!$G$4,W47&lt;='2-CALCUL ANNUALISATION FORFAIT'!$H$4),VLOOKUP(Y47,'2-CALCUL ANNUALISATION FORFAIT'!$E$24:$K$37,7,FALSE),"NP")</f>
        <v>0.20833333333333331</v>
      </c>
      <c r="AA47" s="199" t="str">
        <f t="shared" si="5"/>
        <v>vendredi</v>
      </c>
      <c r="AB47" s="47">
        <f t="shared" si="17"/>
        <v>45835</v>
      </c>
      <c r="AC47" s="232" cm="1">
        <f t="array" ref="AC47">IFERROR(IF(OR(AB47&lt;'2-CALCUL ANNUALISATION FORFAIT'!$G$4,AB47&gt;'2-CALCUL ANNUALISATION FORFAIT'!$H$4),"NP",IF(AB47=$AA$7,$Z$7,IF(AA47="lundi",IF(INDEX('2-CALCUL ANNUALISATION FORFAIT'!$K$43:$K$52,MOD(AC46,COUNTIF('2-CALCUL ANNUALISATION FORFAIT'!$K$43:$K$52,"&gt;0"))+1)&gt;0,MOD(AC46,COUNTIF('2-CALCUL ANNUALISATION FORFAIT'!$K$43:$K$52,"&gt;0"))+1,1),AC46))),$Z$7)</f>
        <v>2</v>
      </c>
      <c r="AD47" s="233" t="str">
        <f>IF(AC47="NP","NP",
IF(AC47=1,IF(AND(AB47&gt;='2-CALCUL ANNUALISATION FORFAIT'!$G$4,AB47&lt;='2-CALCUL ANNUALISATION FORFAIT'!$H$4),VLOOKUP(AA47,PARAMETRES!$A$16:$B$22,2,FALSE),0),
IF(AC47=2,IF(AND(AB47&gt;='2-CALCUL ANNUALISATION FORFAIT'!$G$4,AB47&lt;='2-CALCUL ANNUALISATION FORFAIT'!$H$4),VLOOKUP(AA47,PARAMETRES!$E$16:$F$22,2,FALSE),0),
IF(AC47=3,IF(AND(AB47&gt;='2-CALCUL ANNUALISATION FORFAIT'!$G$4,AB47&lt;='2-CALCUL ANNUALISATION FORFAIT'!$H$4),VLOOKUP(AA47,PARAMETRES!$I$16:$J$22,2,FALSE),0),
IF(AC47=4,IF(AND(AB47&gt;='2-CALCUL ANNUALISATION FORFAIT'!$G$4,AB47&lt;='2-CALCUL ANNUALISATION FORFAIT'!$H$4),VLOOKUP(AA47,PARAMETRES!$M$16:$N$22,2,FALSE),0),
IF(AC47=5,IF(AND(AB47&gt;='2-CALCUL ANNUALISATION FORFAIT'!$G$4,AB47&lt;='2-CALCUL ANNUALISATION FORFAIT'!$H$4),VLOOKUP(AA47,PARAMETRES!$Q$16:$R$22,2,FALSE),0),
IF(AC47=6,IF(AND(AB47&gt;='2-CALCUL ANNUALISATION FORFAIT'!$G$4,AB47&lt;='2-CALCUL ANNUALISATION FORFAIT'!$H$4),VLOOKUP(AA47,PARAMETRES!$U$16:$V$22,2,FALSE),0),
IF(AC47=7,IF(AND(AB47&gt;='2-CALCUL ANNUALISATION FORFAIT'!$G$4,AB47&lt;='2-CALCUL ANNUALISATION FORFAIT'!$H$4),VLOOKUP(AA47,PARAMETRES!$Y$16:$Z$22,2,FALSE),0),
IF(AC47=8,IF(AND(AB47&gt;='2-CALCUL ANNUALISATION FORFAIT'!$G$4,AB47&lt;='2-CALCUL ANNUALISATION FORFAIT'!$H$4),VLOOKUP(AA47,PARAMETRES!$AC$16:$AD$22,2,FALSE),0),
IF(AC47=9,IF(AND(AB47&gt;='2-CALCUL ANNUALISATION FORFAIT'!$G$4,AB47&lt;='2-CALCUL ANNUALISATION FORFAIT'!$H$4),VLOOKUP(AA47,PARAMETRES!$AG$16:$AH$22,2,FALSE),0),
IF(AC47=10,IF(AND(AB47&gt;='2-CALCUL ANNUALISATION FORFAIT'!$G$4,AB47&lt;='2-CALCUL ANNUALISATION FORFAIT'!$H$4),VLOOKUP(AA47,PARAMETRES!$AK$16:$AL$22,2,FALSE),0))))))))))))</f>
        <v>J2</v>
      </c>
      <c r="AE47" s="195">
        <f>IF(AND(AB47&gt;='2-CALCUL ANNUALISATION FORFAIT'!$G$4,AB47&lt;='2-CALCUL ANNUALISATION FORFAIT'!$H$4),VLOOKUP(AD47,'2-CALCUL ANNUALISATION FORFAIT'!$E$24:$K$37,7,FALSE),"NP")</f>
        <v>0.20833333333333331</v>
      </c>
      <c r="AF47" s="201" t="str">
        <f t="shared" si="6"/>
        <v>dimanche</v>
      </c>
      <c r="AG47" s="47">
        <f t="shared" si="18"/>
        <v>45865</v>
      </c>
      <c r="AH47" s="232" cm="1">
        <f t="array" ref="AH47">IFERROR(IF(OR(AG47&lt;'2-CALCUL ANNUALISATION FORFAIT'!$G$4,AG47&gt;'2-CALCUL ANNUALISATION FORFAIT'!$H$4),"NP",IF(AG47=$AA$7,$Z$7,IF(AF47="lundi",IF(INDEX('2-CALCUL ANNUALISATION FORFAIT'!$K$43:$K$52,MOD(AH46,COUNTIF('2-CALCUL ANNUALISATION FORFAIT'!$K$43:$K$52,"&gt;0"))+1)&gt;0,MOD(AH46,COUNTIF('2-CALCUL ANNUALISATION FORFAIT'!$K$43:$K$52,"&gt;0"))+1,1),AH46))),$Z$7)</f>
        <v>2</v>
      </c>
      <c r="AI47" s="233" t="str">
        <f>IF(AH47="NP","NP",
IF(AH47=1,IF(AND(AG47&gt;='2-CALCUL ANNUALISATION FORFAIT'!$G$4,AG47&lt;='2-CALCUL ANNUALISATION FORFAIT'!$H$4),VLOOKUP(AF47,PARAMETRES!$A$16:$B$22,2,FALSE),0),
IF(AH47=2,IF(AND(AG47&gt;='2-CALCUL ANNUALISATION FORFAIT'!$G$4,AG47&lt;='2-CALCUL ANNUALISATION FORFAIT'!$H$4),VLOOKUP(AF47,PARAMETRES!$E$16:$F$22,2,FALSE),0),
IF(AH47=3,IF(AND(AG47&gt;='2-CALCUL ANNUALISATION FORFAIT'!$G$4,AG47&lt;='2-CALCUL ANNUALISATION FORFAIT'!$H$4),VLOOKUP(AF47,PARAMETRES!$I$16:$J$22,2,FALSE),0),
IF(AH47=4,IF(AND(AG47&gt;='2-CALCUL ANNUALISATION FORFAIT'!$G$4,AG47&lt;='2-CALCUL ANNUALISATION FORFAIT'!$H$4),VLOOKUP(AF47,PARAMETRES!$M$16:$N$22,2,FALSE),0),
IF(AH47=5,IF(AND(AG47&gt;='2-CALCUL ANNUALISATION FORFAIT'!$G$4,AG47&lt;='2-CALCUL ANNUALISATION FORFAIT'!$H$4),VLOOKUP(AF47,PARAMETRES!$Q$16:$R$22,2,FALSE),0),
IF(AH47=6,IF(AND(AG47&gt;='2-CALCUL ANNUALISATION FORFAIT'!$G$4,AG47&lt;='2-CALCUL ANNUALISATION FORFAIT'!$H$4),VLOOKUP(AF47,PARAMETRES!$U$16:$V$22,2,FALSE),0),
IF(AH47=7,IF(AND(AG47&gt;='2-CALCUL ANNUALISATION FORFAIT'!$G$4,AG47&lt;='2-CALCUL ANNUALISATION FORFAIT'!$H$4),VLOOKUP(AF47,PARAMETRES!$Y$16:$Z$22,2,FALSE),0),
IF(AH47=8,IF(AND(AG47&gt;='2-CALCUL ANNUALISATION FORFAIT'!$G$4,AG47&lt;='2-CALCUL ANNUALISATION FORFAIT'!$H$4),VLOOKUP(AF47,PARAMETRES!$AC$16:$AD$22,2,FALSE),0),
IF(AH47=9,IF(AND(AG47&gt;='2-CALCUL ANNUALISATION FORFAIT'!$G$4,AG47&lt;='2-CALCUL ANNUALISATION FORFAIT'!$H$4),VLOOKUP(AF47,PARAMETRES!$AG$16:$AH$22,2,FALSE),0),
IF(AH47=10,IF(AND(AG47&gt;='2-CALCUL ANNUALISATION FORFAIT'!$G$4,AG47&lt;='2-CALCUL ANNUALISATION FORFAIT'!$H$4),VLOOKUP(AF47,PARAMETRES!$AK$16:$AL$22,2,FALSE),0))))))))))))</f>
        <v>RH</v>
      </c>
      <c r="AJ47" s="195">
        <f>IF(AND(AG47&gt;='2-CALCUL ANNUALISATION FORFAIT'!$G$4,AG47&lt;='2-CALCUL ANNUALISATION FORFAIT'!$H$4),VLOOKUP(AI47,'2-CALCUL ANNUALISATION FORFAIT'!$E$24:$K$37,7,FALSE),"NP")</f>
        <v>0</v>
      </c>
      <c r="AK47" s="182" t="str">
        <f t="shared" si="7"/>
        <v>mercredi</v>
      </c>
      <c r="AL47" s="47">
        <f t="shared" si="19"/>
        <v>45896</v>
      </c>
      <c r="AM47" s="232" cm="1">
        <f t="array" ref="AM47">IFERROR(IF(OR(AL47&lt;'2-CALCUL ANNUALISATION FORFAIT'!$G$4,AL47&gt;'2-CALCUL ANNUALISATION FORFAIT'!$H$4),"NP",IF(AL47=$AA$7,$Z$7,IF(AK47="lundi",IF(INDEX('2-CALCUL ANNUALISATION FORFAIT'!$K$43:$K$52,MOD(AM46,COUNTIF('2-CALCUL ANNUALISATION FORFAIT'!$K$43:$K$52,"&gt;0"))+1)&gt;0,MOD(AM46,COUNTIF('2-CALCUL ANNUALISATION FORFAIT'!$K$43:$K$52,"&gt;0"))+1,1),AM46))),$Z$7)</f>
        <v>1</v>
      </c>
      <c r="AN47" s="233" t="str">
        <f>IF(AM47="NP","NP",
IF(AM47=1,IF(AND(AL47&gt;='2-CALCUL ANNUALISATION FORFAIT'!$G$4,AL47&lt;='2-CALCUL ANNUALISATION FORFAIT'!$H$4),VLOOKUP(AK47,PARAMETRES!$A$16:$B$22,2,FALSE),0),
IF(AM47=2,IF(AND(AL47&gt;='2-CALCUL ANNUALISATION FORFAIT'!$G$4,AL47&lt;='2-CALCUL ANNUALISATION FORFAIT'!$H$4),VLOOKUP(AK47,PARAMETRES!$E$16:$F$22,2,FALSE),0),
IF(AM47=3,IF(AND(AL47&gt;='2-CALCUL ANNUALISATION FORFAIT'!$G$4,AL47&lt;='2-CALCUL ANNUALISATION FORFAIT'!$H$4),VLOOKUP(AK47,PARAMETRES!$I$16:$J$22,2,FALSE),0),
IF(AM47=4,IF(AND(AL47&gt;='2-CALCUL ANNUALISATION FORFAIT'!$G$4,AL47&lt;='2-CALCUL ANNUALISATION FORFAIT'!$H$4),VLOOKUP(AK47,PARAMETRES!$M$16:$N$22,2,FALSE),0),
IF(AM47=5,IF(AND(AL47&gt;='2-CALCUL ANNUALISATION FORFAIT'!$G$4,AL47&lt;='2-CALCUL ANNUALISATION FORFAIT'!$H$4),VLOOKUP(AK47,PARAMETRES!$Q$16:$R$22,2,FALSE),0),
IF(AM47=6,IF(AND(AL47&gt;='2-CALCUL ANNUALISATION FORFAIT'!$G$4,AL47&lt;='2-CALCUL ANNUALISATION FORFAIT'!$H$4),VLOOKUP(AK47,PARAMETRES!$U$16:$V$22,2,FALSE),0),
IF(AM47=7,IF(AND(AL47&gt;='2-CALCUL ANNUALISATION FORFAIT'!$G$4,AL47&lt;='2-CALCUL ANNUALISATION FORFAIT'!$H$4),VLOOKUP(AK47,PARAMETRES!$Y$16:$Z$22,2,FALSE),0),
IF(AM47=8,IF(AND(AL47&gt;='2-CALCUL ANNUALISATION FORFAIT'!$G$4,AL47&lt;='2-CALCUL ANNUALISATION FORFAIT'!$H$4),VLOOKUP(AK47,PARAMETRES!$AC$16:$AD$22,2,FALSE),0),
IF(AM47=9,IF(AND(AL47&gt;='2-CALCUL ANNUALISATION FORFAIT'!$G$4,AL47&lt;='2-CALCUL ANNUALISATION FORFAIT'!$H$4),VLOOKUP(AK47,PARAMETRES!$AG$16:$AH$22,2,FALSE),0),
IF(AM47=10,IF(AND(AL47&gt;='2-CALCUL ANNUALISATION FORFAIT'!$G$4,AL47&lt;='2-CALCUL ANNUALISATION FORFAIT'!$H$4),VLOOKUP(AK47,PARAMETRES!$AK$16:$AL$22,2,FALSE),0))))))))))))</f>
        <v>J</v>
      </c>
      <c r="AO47" s="195">
        <f>IF(AND(AL47&gt;='2-CALCUL ANNUALISATION FORFAIT'!$G$4,AL47&lt;='2-CALCUL ANNUALISATION FORFAIT'!$H$4),VLOOKUP(AN47,'2-CALCUL ANNUALISATION FORFAIT'!$E$24:$K$37,7,FALSE),"NP")</f>
        <v>0.37500000000000006</v>
      </c>
      <c r="AP47" s="182" t="str">
        <f t="shared" si="8"/>
        <v>samedi</v>
      </c>
      <c r="AQ47" s="47">
        <f t="shared" si="20"/>
        <v>45927</v>
      </c>
      <c r="AR47" s="232" cm="1">
        <f t="array" ref="AR47">IFERROR(IF(OR(AQ47&lt;'2-CALCUL ANNUALISATION FORFAIT'!$G$4,AQ47&gt;'2-CALCUL ANNUALISATION FORFAIT'!$H$4),"NP",IF(AQ47=$AA$7,$Z$7,IF(AP47="lundi",IF(INDEX('2-CALCUL ANNUALISATION FORFAIT'!$K$43:$K$52,MOD(AR46,COUNTIF('2-CALCUL ANNUALISATION FORFAIT'!$K$43:$K$52,"&gt;0"))+1)&gt;0,MOD(AR46,COUNTIF('2-CALCUL ANNUALISATION FORFAIT'!$K$43:$K$52,"&gt;0"))+1,1),AR46))),$Z$7)</f>
        <v>1</v>
      </c>
      <c r="AS47" s="233" t="str">
        <f>IF(AR47="NP","NP",
IF(AR47=1,IF(AND(AQ47&gt;='2-CALCUL ANNUALISATION FORFAIT'!$G$4,AQ47&lt;='2-CALCUL ANNUALISATION FORFAIT'!$H$4),VLOOKUP(AP47,PARAMETRES!$A$16:$B$22,2,FALSE),0),
IF(AR47=2,IF(AND(AQ47&gt;='2-CALCUL ANNUALISATION FORFAIT'!$G$4,AQ47&lt;='2-CALCUL ANNUALISATION FORFAIT'!$H$4),VLOOKUP(AP47,PARAMETRES!$E$16:$F$22,2,FALSE),0),
IF(AR47=3,IF(AND(AQ47&gt;='2-CALCUL ANNUALISATION FORFAIT'!$G$4,AQ47&lt;='2-CALCUL ANNUALISATION FORFAIT'!$H$4),VLOOKUP(AP47,PARAMETRES!$I$16:$J$22,2,FALSE),0),
IF(AR47=4,IF(AND(AQ47&gt;='2-CALCUL ANNUALISATION FORFAIT'!$G$4,AQ47&lt;='2-CALCUL ANNUALISATION FORFAIT'!$H$4),VLOOKUP(AP47,PARAMETRES!$M$16:$N$22,2,FALSE),0),
IF(AR47=5,IF(AND(AQ47&gt;='2-CALCUL ANNUALISATION FORFAIT'!$G$4,AQ47&lt;='2-CALCUL ANNUALISATION FORFAIT'!$H$4),VLOOKUP(AP47,PARAMETRES!$Q$16:$R$22,2,FALSE),0),
IF(AR47=6,IF(AND(AQ47&gt;='2-CALCUL ANNUALISATION FORFAIT'!$G$4,AQ47&lt;='2-CALCUL ANNUALISATION FORFAIT'!$H$4),VLOOKUP(AP47,PARAMETRES!$U$16:$V$22,2,FALSE),0),
IF(AR47=7,IF(AND(AQ47&gt;='2-CALCUL ANNUALISATION FORFAIT'!$G$4,AQ47&lt;='2-CALCUL ANNUALISATION FORFAIT'!$H$4),VLOOKUP(AP47,PARAMETRES!$Y$16:$Z$22,2,FALSE),0),
IF(AR47=8,IF(AND(AQ47&gt;='2-CALCUL ANNUALISATION FORFAIT'!$G$4,AQ47&lt;='2-CALCUL ANNUALISATION FORFAIT'!$H$4),VLOOKUP(AP47,PARAMETRES!$AC$16:$AD$22,2,FALSE),0),
IF(AR47=9,IF(AND(AQ47&gt;='2-CALCUL ANNUALISATION FORFAIT'!$G$4,AQ47&lt;='2-CALCUL ANNUALISATION FORFAIT'!$H$4),VLOOKUP(AP47,PARAMETRES!$AG$16:$AH$22,2,FALSE),0),
IF(AR47=10,IF(AND(AQ47&gt;='2-CALCUL ANNUALISATION FORFAIT'!$G$4,AQ47&lt;='2-CALCUL ANNUALISATION FORFAIT'!$H$4),VLOOKUP(AP47,PARAMETRES!$AK$16:$AL$22,2,FALSE),0))))))))))))</f>
        <v>RH</v>
      </c>
      <c r="AT47" s="195">
        <f>IF(AND(AQ47&gt;='2-CALCUL ANNUALISATION FORFAIT'!$G$4,AQ47&lt;='2-CALCUL ANNUALISATION FORFAIT'!$H$4),VLOOKUP(AS47,'2-CALCUL ANNUALISATION FORFAIT'!$E$24:$K$37,7,FALSE),"NP")</f>
        <v>0</v>
      </c>
      <c r="AU47" s="182" t="str">
        <f t="shared" si="9"/>
        <v>lundi</v>
      </c>
      <c r="AV47" s="180">
        <f t="shared" si="21"/>
        <v>45957</v>
      </c>
      <c r="AW47" s="232" cm="1">
        <f t="array" ref="AW47">IFERROR(IF(OR(AV47&lt;'2-CALCUL ANNUALISATION FORFAIT'!$G$4,AV47&gt;'2-CALCUL ANNUALISATION FORFAIT'!$H$4),"NP",IF(AV47=$AA$7,$Z$7,IF(AU47="lundi",IF(INDEX('2-CALCUL ANNUALISATION FORFAIT'!$K$43:$K$52,MOD(AW46,COUNTIF('2-CALCUL ANNUALISATION FORFAIT'!$K$43:$K$52,"&gt;0"))+1)&gt;0,MOD(AW46,COUNTIF('2-CALCUL ANNUALISATION FORFAIT'!$K$43:$K$52,"&gt;0"))+1,1),AW46))),$Z$7)</f>
        <v>2</v>
      </c>
      <c r="AX47" s="233" t="str">
        <f>IF(AW47="NP","NP",
IF(AW47=1,IF(AND(AV47&gt;='2-CALCUL ANNUALISATION FORFAIT'!$G$4,AV47&lt;='2-CALCUL ANNUALISATION FORFAIT'!$H$4),VLOOKUP(AU47,PARAMETRES!$A$16:$B$22,2,FALSE),0),
IF(AW47=2,IF(AND(AV47&gt;='2-CALCUL ANNUALISATION FORFAIT'!$G$4,AV47&lt;='2-CALCUL ANNUALISATION FORFAIT'!$H$4),VLOOKUP(AU47,PARAMETRES!$E$16:$F$22,2,FALSE),0),
IF(AW47=3,IF(AND(AV47&gt;='2-CALCUL ANNUALISATION FORFAIT'!$G$4,AV47&lt;='2-CALCUL ANNUALISATION FORFAIT'!$H$4),VLOOKUP(AU47,PARAMETRES!$I$16:$J$22,2,FALSE),0),
IF(AW47=4,IF(AND(AV47&gt;='2-CALCUL ANNUALISATION FORFAIT'!$G$4,AV47&lt;='2-CALCUL ANNUALISATION FORFAIT'!$H$4),VLOOKUP(AU47,PARAMETRES!$M$16:$N$22,2,FALSE),0),
IF(AW47=5,IF(AND(AV47&gt;='2-CALCUL ANNUALISATION FORFAIT'!$G$4,AV47&lt;='2-CALCUL ANNUALISATION FORFAIT'!$H$4),VLOOKUP(AU47,PARAMETRES!$Q$16:$R$22,2,FALSE),0),
IF(AW47=6,IF(AND(AV47&gt;='2-CALCUL ANNUALISATION FORFAIT'!$G$4,AV47&lt;='2-CALCUL ANNUALISATION FORFAIT'!$H$4),VLOOKUP(AU47,PARAMETRES!$U$16:$V$22,2,FALSE),0),
IF(AW47=7,IF(AND(AV47&gt;='2-CALCUL ANNUALISATION FORFAIT'!$G$4,AV47&lt;='2-CALCUL ANNUALISATION FORFAIT'!$H$4),VLOOKUP(AU47,PARAMETRES!$Y$16:$Z$22,2,FALSE),0),
IF(AW47=8,IF(AND(AV47&gt;='2-CALCUL ANNUALISATION FORFAIT'!$G$4,AV47&lt;='2-CALCUL ANNUALISATION FORFAIT'!$H$4),VLOOKUP(AU47,PARAMETRES!$AC$16:$AD$22,2,FALSE),0),
IF(AW47=9,IF(AND(AV47&gt;='2-CALCUL ANNUALISATION FORFAIT'!$G$4,AV47&lt;='2-CALCUL ANNUALISATION FORFAIT'!$H$4),VLOOKUP(AU47,PARAMETRES!$AG$16:$AH$22,2,FALSE),0),
IF(AW47=10,IF(AND(AV47&gt;='2-CALCUL ANNUALISATION FORFAIT'!$G$4,AV47&lt;='2-CALCUL ANNUALISATION FORFAIT'!$H$4),VLOOKUP(AU47,PARAMETRES!$AK$16:$AL$22,2,FALSE),0))))))))))))</f>
        <v>J2</v>
      </c>
      <c r="AY47" s="195">
        <f>IF(AND(AV47&gt;='2-CALCUL ANNUALISATION FORFAIT'!$G$4,AV47&lt;='2-CALCUL ANNUALISATION FORFAIT'!$H$4),VLOOKUP(AX47,'2-CALCUL ANNUALISATION FORFAIT'!$E$24:$K$37,7,FALSE),"NP")</f>
        <v>0.20833333333333331</v>
      </c>
      <c r="AZ47" s="182" t="str">
        <f t="shared" si="10"/>
        <v>jeudi</v>
      </c>
      <c r="BA47" s="47">
        <f t="shared" si="22"/>
        <v>45988</v>
      </c>
      <c r="BB47" s="232" cm="1">
        <f t="array" ref="BB47">IFERROR(IF(OR(BA47&lt;'2-CALCUL ANNUALISATION FORFAIT'!$G$4,BA47&gt;'2-CALCUL ANNUALISATION FORFAIT'!$H$4),"NP",IF(BA47=$AA$7,$Z$7,IF(AZ47="lundi",IF(INDEX('2-CALCUL ANNUALISATION FORFAIT'!$K$43:$K$52,MOD(BB46,COUNTIF('2-CALCUL ANNUALISATION FORFAIT'!$K$43:$K$52,"&gt;0"))+1)&gt;0,MOD(BB46,COUNTIF('2-CALCUL ANNUALISATION FORFAIT'!$K$43:$K$52,"&gt;0"))+1,1),BB46))),$Z$7)</f>
        <v>2</v>
      </c>
      <c r="BC47" s="233" t="str">
        <f>IF(BB47="NP","NP",
IF(BB47=1,IF(AND(BA47&gt;='2-CALCUL ANNUALISATION FORFAIT'!$G$4,BA47&lt;='2-CALCUL ANNUALISATION FORFAIT'!$H$4),VLOOKUP(AZ47,PARAMETRES!$A$16:$B$22,2,FALSE),0),
IF(BB47=2,IF(AND(BA47&gt;='2-CALCUL ANNUALISATION FORFAIT'!$G$4,BA47&lt;='2-CALCUL ANNUALISATION FORFAIT'!$H$4),VLOOKUP(AZ47,PARAMETRES!$E$16:$F$22,2,FALSE),0),
IF(BB47=3,IF(AND(BA47&gt;='2-CALCUL ANNUALISATION FORFAIT'!$G$4,BA47&lt;='2-CALCUL ANNUALISATION FORFAIT'!$H$4),VLOOKUP(AZ47,PARAMETRES!$I$16:$J$22,2,FALSE),0),
IF(BB47=4,IF(AND(BA47&gt;='2-CALCUL ANNUALISATION FORFAIT'!$G$4,BA47&lt;='2-CALCUL ANNUALISATION FORFAIT'!$H$4),VLOOKUP(AZ47,PARAMETRES!$M$16:$N$22,2,FALSE),0),
IF(BB47=5,IF(AND(BA47&gt;='2-CALCUL ANNUALISATION FORFAIT'!$G$4,BA47&lt;='2-CALCUL ANNUALISATION FORFAIT'!$H$4),VLOOKUP(AZ47,PARAMETRES!$Q$16:$R$22,2,FALSE),0),
IF(BB47=6,IF(AND(BA47&gt;='2-CALCUL ANNUALISATION FORFAIT'!$G$4,BA47&lt;='2-CALCUL ANNUALISATION FORFAIT'!$H$4),VLOOKUP(AZ47,PARAMETRES!$U$16:$V$22,2,FALSE),0),
IF(BB47=7,IF(AND(BA47&gt;='2-CALCUL ANNUALISATION FORFAIT'!$G$4,BA47&lt;='2-CALCUL ANNUALISATION FORFAIT'!$H$4),VLOOKUP(AZ47,PARAMETRES!$Y$16:$Z$22,2,FALSE),0),
IF(BB47=8,IF(AND(BA47&gt;='2-CALCUL ANNUALISATION FORFAIT'!$G$4,BA47&lt;='2-CALCUL ANNUALISATION FORFAIT'!$H$4),VLOOKUP(AZ47,PARAMETRES!$AC$16:$AD$22,2,FALSE),0),
IF(BB47=9,IF(AND(BA47&gt;='2-CALCUL ANNUALISATION FORFAIT'!$G$4,BA47&lt;='2-CALCUL ANNUALISATION FORFAIT'!$H$4),VLOOKUP(AZ47,PARAMETRES!$AG$16:$AH$22,2,FALSE),0),
IF(BB47=10,IF(AND(BA47&gt;='2-CALCUL ANNUALISATION FORFAIT'!$G$4,BA47&lt;='2-CALCUL ANNUALISATION FORFAIT'!$H$4),VLOOKUP(AZ47,PARAMETRES!$AK$16:$AL$22,2,FALSE),0))))))))))))</f>
        <v>J2</v>
      </c>
      <c r="BD47" s="195">
        <f>IF(AND(BA47&gt;='2-CALCUL ANNUALISATION FORFAIT'!$G$4,BA47&lt;='2-CALCUL ANNUALISATION FORFAIT'!$H$4),VLOOKUP(BC47,'2-CALCUL ANNUALISATION FORFAIT'!$E$24:$K$37,7,FALSE),"NP")</f>
        <v>0.20833333333333331</v>
      </c>
      <c r="BE47" s="182" t="str">
        <f t="shared" si="11"/>
        <v>samedi</v>
      </c>
      <c r="BF47" s="47">
        <f t="shared" si="23"/>
        <v>46018</v>
      </c>
      <c r="BG47" s="232" cm="1">
        <f t="array" ref="BG47">IFERROR(IF(OR(BF47&lt;'2-CALCUL ANNUALISATION FORFAIT'!$G$4,BF47&gt;'2-CALCUL ANNUALISATION FORFAIT'!$H$4),"NP",IF(BF47=$AA$7,$Z$7,IF(BE47="lundi",IF(INDEX('2-CALCUL ANNUALISATION FORFAIT'!$K$43:$K$52,MOD(BG46,COUNTIF('2-CALCUL ANNUALISATION FORFAIT'!$K$43:$K$52,"&gt;0"))+1)&gt;0,MOD(BG46,COUNTIF('2-CALCUL ANNUALISATION FORFAIT'!$K$43:$K$52,"&gt;0"))+1,1),BG46))),$Z$7)</f>
        <v>2</v>
      </c>
      <c r="BH47" s="233" t="str">
        <f>IF(BG47="NP","NP",
IF(BG47=1,IF(AND(BF47&gt;='2-CALCUL ANNUALISATION FORFAIT'!$G$4,BF47&lt;='2-CALCUL ANNUALISATION FORFAIT'!$H$4),VLOOKUP(BE47,PARAMETRES!$A$16:$B$22,2,FALSE),0),
IF(BG47=2,IF(AND(BF47&gt;='2-CALCUL ANNUALISATION FORFAIT'!$G$4,BF47&lt;='2-CALCUL ANNUALISATION FORFAIT'!$H$4),VLOOKUP(BE47,PARAMETRES!$E$16:$F$22,2,FALSE),0),
IF(BG47=3,IF(AND(BF47&gt;='2-CALCUL ANNUALISATION FORFAIT'!$G$4,BF47&lt;='2-CALCUL ANNUALISATION FORFAIT'!$H$4),VLOOKUP(BE47,PARAMETRES!$I$16:$J$22,2,FALSE),0),
IF(BG47=4,IF(AND(BF47&gt;='2-CALCUL ANNUALISATION FORFAIT'!$G$4,BF47&lt;='2-CALCUL ANNUALISATION FORFAIT'!$H$4),VLOOKUP(BE47,PARAMETRES!$M$16:$N$22,2,FALSE),0),
IF(BG47=5,IF(AND(BF47&gt;='2-CALCUL ANNUALISATION FORFAIT'!$G$4,BF47&lt;='2-CALCUL ANNUALISATION FORFAIT'!$H$4),VLOOKUP(BE47,PARAMETRES!$Q$16:$R$22,2,FALSE),0),
IF(BG47=6,IF(AND(BF47&gt;='2-CALCUL ANNUALISATION FORFAIT'!$G$4,BF47&lt;='2-CALCUL ANNUALISATION FORFAIT'!$H$4),VLOOKUP(BE47,PARAMETRES!$U$16:$V$22,2,FALSE),0),
IF(BG47=7,IF(AND(BF47&gt;='2-CALCUL ANNUALISATION FORFAIT'!$G$4,BF47&lt;='2-CALCUL ANNUALISATION FORFAIT'!$H$4),VLOOKUP(BE47,PARAMETRES!$Y$16:$Z$22,2,FALSE),0),
IF(BG47=8,IF(AND(BF47&gt;='2-CALCUL ANNUALISATION FORFAIT'!$G$4,BF47&lt;='2-CALCUL ANNUALISATION FORFAIT'!$H$4),VLOOKUP(BE47,PARAMETRES!$AC$16:$AD$22,2,FALSE),0),
IF(BG47=9,IF(AND(BF47&gt;='2-CALCUL ANNUALISATION FORFAIT'!$G$4,BF47&lt;='2-CALCUL ANNUALISATION FORFAIT'!$H$4),VLOOKUP(BE47,PARAMETRES!$AG$16:$AH$22,2,FALSE),0),
IF(BG47=10,IF(AND(BF47&gt;='2-CALCUL ANNUALISATION FORFAIT'!$G$4,BF47&lt;='2-CALCUL ANNUALISATION FORFAIT'!$H$4),VLOOKUP(BE47,PARAMETRES!$AK$16:$AL$22,2,FALSE),0))))))))))))</f>
        <v>RH</v>
      </c>
      <c r="BI47" s="183">
        <f>IF(AND(BF47&gt;='2-CALCUL ANNUALISATION FORFAIT'!$G$4,BF47&lt;='2-CALCUL ANNUALISATION FORFAIT'!$H$4),VLOOKUP(BH47,'2-CALCUL ANNUALISATION FORFAIT'!$E$24:$K$37,7,FALSE),"NP")</f>
        <v>0</v>
      </c>
    </row>
    <row r="48" spans="2:61" ht="22.15" customHeight="1" x14ac:dyDescent="0.25">
      <c r="B48" s="182" t="str">
        <f t="shared" si="0"/>
        <v>mardi</v>
      </c>
      <c r="C48" s="47">
        <f t="shared" si="12"/>
        <v>45685</v>
      </c>
      <c r="D48" s="232" cm="1">
        <f t="array" ref="D48">IFERROR(IF(OR(C48&lt;'2-CALCUL ANNUALISATION FORFAIT'!$G$4,C48&gt;'2-CALCUL ANNUALISATION FORFAIT'!$H$4),"NP",IF(C48=$AA$7,$Z$7,IF(B48="lundi",IF(INDEX('2-CALCUL ANNUALISATION FORFAIT'!$K$43:$K$52,MOD(D47,COUNTIF('2-CALCUL ANNUALISATION FORFAIT'!$K$43:$K$52,"&gt;0"))+1)&gt;0,MOD(D47,COUNTIF('2-CALCUL ANNUALISATION FORFAIT'!$K$43:$K$52,"&gt;0"))+1,1),D47))),$Z$7)</f>
        <v>1</v>
      </c>
      <c r="E48" s="233" t="str">
        <f>IF(D48="NP","NP",
IF(D48=1,IF(AND(C48&gt;='2-CALCUL ANNUALISATION FORFAIT'!$G$4,C48&lt;='2-CALCUL ANNUALISATION FORFAIT'!$H$4),VLOOKUP(B48,PARAMETRES!$A$16:$B$22,2,FALSE),0),
IF(D48=2,IF(AND(C48&gt;='2-CALCUL ANNUALISATION FORFAIT'!$G$4,C48&lt;='2-CALCUL ANNUALISATION FORFAIT'!$H$4),VLOOKUP(B48,PARAMETRES!$E$16:$F$22,2,FALSE),0),
IF(D48=3,IF(AND(C48&gt;='2-CALCUL ANNUALISATION FORFAIT'!$G$4,C48&lt;='2-CALCUL ANNUALISATION FORFAIT'!$H$4),VLOOKUP(B48,PARAMETRES!$I$16:$J$22,2,FALSE),0),
IF(D48=4,IF(AND(C48&gt;='2-CALCUL ANNUALISATION FORFAIT'!$G$4,C48&lt;='2-CALCUL ANNUALISATION FORFAIT'!$H$4),VLOOKUP(B48,PARAMETRES!$M$16:$N$22,2,FALSE),0),
IF(D48=5,IF(AND(C48&gt;='2-CALCUL ANNUALISATION FORFAIT'!$G$4,C48&lt;='2-CALCUL ANNUALISATION FORFAIT'!$H$4),VLOOKUP(B48,PARAMETRES!$Q$16:$R$22,2,FALSE),0),
IF(D48=6,IF(AND(C48&gt;='2-CALCUL ANNUALISATION FORFAIT'!$G$4,C48&lt;='2-CALCUL ANNUALISATION FORFAIT'!$H$4),VLOOKUP(B48,PARAMETRES!$U$16:$V$22,2,FALSE),0),
IF(D48=7,IF(AND(C48&gt;='2-CALCUL ANNUALISATION FORFAIT'!$G$4,C48&lt;='2-CALCUL ANNUALISATION FORFAIT'!$H$4),VLOOKUP(B48,PARAMETRES!$Y$16:$Z$22,2,FALSE),0),
IF(D48=8,IF(AND(C48&gt;='2-CALCUL ANNUALISATION FORFAIT'!$G$4,C48&lt;='2-CALCUL ANNUALISATION FORFAIT'!$H$4),VLOOKUP(B48,PARAMETRES!$AC$16:$AD$22,2,FALSE),0),
IF(D48=9,IF(AND(C48&gt;='2-CALCUL ANNUALISATION FORFAIT'!$G$4,C48&lt;='2-CALCUL ANNUALISATION FORFAIT'!$H$4),VLOOKUP(B48,PARAMETRES!$AG$16:$AH$22,2,FALSE),0),
IF(D48=10,IF(AND(C48&gt;='2-CALCUL ANNUALISATION FORFAIT'!$G$4,C48&lt;='2-CALCUL ANNUALISATION FORFAIT'!$H$4),VLOOKUP(B48,PARAMETRES!$AK$16:$AL$22,2,FALSE),0))))))))))))</f>
        <v>J</v>
      </c>
      <c r="F48" s="183">
        <f>IF(AND(C48&gt;='2-CALCUL ANNUALISATION FORFAIT'!$G$4,C48&lt;='2-CALCUL ANNUALISATION FORFAIT'!$H$4),VLOOKUP(E48,'2-CALCUL ANNUALISATION FORFAIT'!$E$24:$K$37,7,FALSE),"NP")</f>
        <v>0.37500000000000006</v>
      </c>
      <c r="G48" s="188" t="str">
        <f t="shared" si="1"/>
        <v>vendredi</v>
      </c>
      <c r="H48" s="47">
        <f t="shared" si="13"/>
        <v>45716</v>
      </c>
      <c r="I48" s="232" cm="1">
        <f t="array" ref="I48">IFERROR(IF(OR(H48&lt;'2-CALCUL ANNUALISATION FORFAIT'!$G$4,H48&gt;'2-CALCUL ANNUALISATION FORFAIT'!$H$4),"NP",IF(H48=$AA$7,$Z$7,IF(G48="lundi",IF(INDEX('2-CALCUL ANNUALISATION FORFAIT'!$K$43:$K$52,MOD(I47,COUNTIF('2-CALCUL ANNUALISATION FORFAIT'!$K$43:$K$52,"&gt;0"))+1)&gt;0,MOD(I47,COUNTIF('2-CALCUL ANNUALISATION FORFAIT'!$K$43:$K$52,"&gt;0"))+1,1),I47))),$Z$7)</f>
        <v>1</v>
      </c>
      <c r="J48" s="233" t="str">
        <f>IF(I48="NP","NP",
IF(I48=1,IF(AND(H48&gt;='2-CALCUL ANNUALISATION FORFAIT'!$G$4,H48&lt;='2-CALCUL ANNUALISATION FORFAIT'!$H$4),VLOOKUP(G48,PARAMETRES!$A$16:$B$22,2,FALSE),0),
IF(I48=2,IF(AND(H48&gt;='2-CALCUL ANNUALISATION FORFAIT'!$G$4,H48&lt;='2-CALCUL ANNUALISATION FORFAIT'!$H$4),VLOOKUP(G48,PARAMETRES!$E$16:$F$22,2,FALSE),0),
IF(I48=3,IF(AND(H48&gt;='2-CALCUL ANNUALISATION FORFAIT'!$G$4,H48&lt;='2-CALCUL ANNUALISATION FORFAIT'!$H$4),VLOOKUP(G48,PARAMETRES!$I$16:$J$22,2,FALSE),0),
IF(I48=4,IF(AND(H48&gt;='2-CALCUL ANNUALISATION FORFAIT'!$G$4,H48&lt;='2-CALCUL ANNUALISATION FORFAIT'!$H$4),VLOOKUP(G48,PARAMETRES!$M$16:$N$22,2,FALSE),0),
IF(I48=5,IF(AND(H48&gt;='2-CALCUL ANNUALISATION FORFAIT'!$G$4,H48&lt;='2-CALCUL ANNUALISATION FORFAIT'!$H$4),VLOOKUP(G48,PARAMETRES!$Q$16:$R$22,2,FALSE),0),
IF(I48=6,IF(AND(H48&gt;='2-CALCUL ANNUALISATION FORFAIT'!$G$4,H48&lt;='2-CALCUL ANNUALISATION FORFAIT'!$H$4),VLOOKUP(G48,PARAMETRES!$U$16:$V$22,2,FALSE),0),
IF(I48=7,IF(AND(H48&gt;='2-CALCUL ANNUALISATION FORFAIT'!$G$4,H48&lt;='2-CALCUL ANNUALISATION FORFAIT'!$H$4),VLOOKUP(G48,PARAMETRES!$Y$16:$Z$22,2,FALSE),0),
IF(I48=8,IF(AND(H48&gt;='2-CALCUL ANNUALISATION FORFAIT'!$G$4,H48&lt;='2-CALCUL ANNUALISATION FORFAIT'!$H$4),VLOOKUP(G48,PARAMETRES!$AC$16:$AD$22,2,FALSE),0),
IF(I48=9,IF(AND(H48&gt;='2-CALCUL ANNUALISATION FORFAIT'!$G$4,H48&lt;='2-CALCUL ANNUALISATION FORFAIT'!$H$4),VLOOKUP(G48,PARAMETRES!$AG$16:$AH$22,2,FALSE),0),
IF(I48=10,IF(AND(H48&gt;='2-CALCUL ANNUALISATION FORFAIT'!$G$4,H48&lt;='2-CALCUL ANNUALISATION FORFAIT'!$H$4),VLOOKUP(G48,PARAMETRES!$AK$16:$AL$22,2,FALSE),0))))))))))))</f>
        <v>J</v>
      </c>
      <c r="K48" s="183">
        <f>IF(AND(H48&gt;='2-CALCUL ANNUALISATION FORFAIT'!$G$4,H48&lt;='2-CALCUL ANNUALISATION FORFAIT'!$H$4),VLOOKUP(J48,'2-CALCUL ANNUALISATION FORFAIT'!$E$24:$K$37,7,FALSE),"NP")</f>
        <v>0.37500000000000006</v>
      </c>
      <c r="L48" s="188" t="str">
        <f t="shared" si="2"/>
        <v>vendredi</v>
      </c>
      <c r="M48" s="47">
        <f t="shared" si="14"/>
        <v>45744</v>
      </c>
      <c r="N48" s="232" cm="1">
        <f t="array" ref="N48">IFERROR(IF(OR(M48&lt;'2-CALCUL ANNUALISATION FORFAIT'!$G$4,M48&gt;'2-CALCUL ANNUALISATION FORFAIT'!$H$4),"NP",IF(M48=$AA$7,$Z$7,IF(L48="lundi",IF(INDEX('2-CALCUL ANNUALISATION FORFAIT'!$K$43:$K$52,MOD(N47,COUNTIF('2-CALCUL ANNUALISATION FORFAIT'!$K$43:$K$52,"&gt;0"))+1)&gt;0,MOD(N47,COUNTIF('2-CALCUL ANNUALISATION FORFAIT'!$K$43:$K$52,"&gt;0"))+1,1),N47))),$Z$7)</f>
        <v>1</v>
      </c>
      <c r="O48" s="233" t="str">
        <f>IF(N48="NP","NP",
IF(N48=1,IF(AND(M48&gt;='2-CALCUL ANNUALISATION FORFAIT'!$G$4,M48&lt;='2-CALCUL ANNUALISATION FORFAIT'!$H$4),VLOOKUP(L48,PARAMETRES!$A$16:$B$22,2,FALSE),0),
IF(N48=2,IF(AND(M48&gt;='2-CALCUL ANNUALISATION FORFAIT'!$G$4,M48&lt;='2-CALCUL ANNUALISATION FORFAIT'!$H$4),VLOOKUP(L48,PARAMETRES!$E$16:$F$22,2,FALSE),0),
IF(N48=3,IF(AND(M48&gt;='2-CALCUL ANNUALISATION FORFAIT'!$G$4,M48&lt;='2-CALCUL ANNUALISATION FORFAIT'!$H$4),VLOOKUP(L48,PARAMETRES!$I$16:$J$22,2,FALSE),0),
IF(N48=4,IF(AND(M48&gt;='2-CALCUL ANNUALISATION FORFAIT'!$G$4,M48&lt;='2-CALCUL ANNUALISATION FORFAIT'!$H$4),VLOOKUP(L48,PARAMETRES!$M$16:$N$22,2,FALSE),0),
IF(N48=5,IF(AND(M48&gt;='2-CALCUL ANNUALISATION FORFAIT'!$G$4,M48&lt;='2-CALCUL ANNUALISATION FORFAIT'!$H$4),VLOOKUP(L48,PARAMETRES!$Q$16:$R$22,2,FALSE),0),
IF(N48=6,IF(AND(M48&gt;='2-CALCUL ANNUALISATION FORFAIT'!$G$4,M48&lt;='2-CALCUL ANNUALISATION FORFAIT'!$H$4),VLOOKUP(L48,PARAMETRES!$U$16:$V$22,2,FALSE),0),
IF(N48=7,IF(AND(M48&gt;='2-CALCUL ANNUALISATION FORFAIT'!$G$4,M48&lt;='2-CALCUL ANNUALISATION FORFAIT'!$H$4),VLOOKUP(L48,PARAMETRES!$Y$16:$Z$22,2,FALSE),0),
IF(N48=8,IF(AND(M48&gt;='2-CALCUL ANNUALISATION FORFAIT'!$G$4,M48&lt;='2-CALCUL ANNUALISATION FORFAIT'!$H$4),VLOOKUP(L48,PARAMETRES!$AC$16:$AD$22,2,FALSE),0),
IF(N48=9,IF(AND(M48&gt;='2-CALCUL ANNUALISATION FORFAIT'!$G$4,M48&lt;='2-CALCUL ANNUALISATION FORFAIT'!$H$4),VLOOKUP(L48,PARAMETRES!$AG$16:$AH$22,2,FALSE),0),
IF(N48=10,IF(AND(M48&gt;='2-CALCUL ANNUALISATION FORFAIT'!$G$4,M48&lt;='2-CALCUL ANNUALISATION FORFAIT'!$H$4),VLOOKUP(L48,PARAMETRES!$AK$16:$AL$22,2,FALSE),0))))))))))))</f>
        <v>J</v>
      </c>
      <c r="P48" s="195">
        <f>IF(AND(M48&gt;='2-CALCUL ANNUALISATION FORFAIT'!$G$4,M48&lt;='2-CALCUL ANNUALISATION FORFAIT'!$H$4),VLOOKUP(O48,'2-CALCUL ANNUALISATION FORFAIT'!$E$24:$K$37,7,FALSE),"NP")</f>
        <v>0.37500000000000006</v>
      </c>
      <c r="Q48" s="182" t="str">
        <f t="shared" si="3"/>
        <v>lundi</v>
      </c>
      <c r="R48" s="47">
        <f t="shared" si="15"/>
        <v>45775</v>
      </c>
      <c r="S48" s="232" cm="1">
        <f t="array" ref="S48">IFERROR(IF(OR(R48&lt;'2-CALCUL ANNUALISATION FORFAIT'!$G$4,R48&gt;'2-CALCUL ANNUALISATION FORFAIT'!$H$4),"NP",IF(R48=$AA$7,$Z$7,IF(Q48="lundi",IF(INDEX('2-CALCUL ANNUALISATION FORFAIT'!$K$43:$K$52,MOD(S47,COUNTIF('2-CALCUL ANNUALISATION FORFAIT'!$K$43:$K$52,"&gt;0"))+1)&gt;0,MOD(S47,COUNTIF('2-CALCUL ANNUALISATION FORFAIT'!$K$43:$K$52,"&gt;0"))+1,1),S47))),$Z$7)</f>
        <v>2</v>
      </c>
      <c r="T48" s="233" t="str">
        <f>IF(S48="NP","NP",
IF(S48=1,IF(AND(R48&gt;='2-CALCUL ANNUALISATION FORFAIT'!$G$4,R48&lt;='2-CALCUL ANNUALISATION FORFAIT'!$H$4),VLOOKUP(Q48,PARAMETRES!$A$16:$B$22,2,FALSE),0),
IF(S48=2,IF(AND(R48&gt;='2-CALCUL ANNUALISATION FORFAIT'!$G$4,R48&lt;='2-CALCUL ANNUALISATION FORFAIT'!$H$4),VLOOKUP(Q48,PARAMETRES!$E$16:$F$22,2,FALSE),0),
IF(S48=3,IF(AND(R48&gt;='2-CALCUL ANNUALISATION FORFAIT'!$G$4,R48&lt;='2-CALCUL ANNUALISATION FORFAIT'!$H$4),VLOOKUP(Q48,PARAMETRES!$I$16:$J$22,2,FALSE),0),
IF(S48=4,IF(AND(R48&gt;='2-CALCUL ANNUALISATION FORFAIT'!$G$4,R48&lt;='2-CALCUL ANNUALISATION FORFAIT'!$H$4),VLOOKUP(Q48,PARAMETRES!$M$16:$N$22,2,FALSE),0),
IF(S48=5,IF(AND(R48&gt;='2-CALCUL ANNUALISATION FORFAIT'!$G$4,R48&lt;='2-CALCUL ANNUALISATION FORFAIT'!$H$4),VLOOKUP(Q48,PARAMETRES!$Q$16:$R$22,2,FALSE),0),
IF(S48=6,IF(AND(R48&gt;='2-CALCUL ANNUALISATION FORFAIT'!$G$4,R48&lt;='2-CALCUL ANNUALISATION FORFAIT'!$H$4),VLOOKUP(Q48,PARAMETRES!$U$16:$V$22,2,FALSE),0),
IF(S48=7,IF(AND(R48&gt;='2-CALCUL ANNUALISATION FORFAIT'!$G$4,R48&lt;='2-CALCUL ANNUALISATION FORFAIT'!$H$4),VLOOKUP(Q48,PARAMETRES!$Y$16:$Z$22,2,FALSE),0),
IF(S48=8,IF(AND(R48&gt;='2-CALCUL ANNUALISATION FORFAIT'!$G$4,R48&lt;='2-CALCUL ANNUALISATION FORFAIT'!$H$4),VLOOKUP(Q48,PARAMETRES!$AC$16:$AD$22,2,FALSE),0),
IF(S48=9,IF(AND(R48&gt;='2-CALCUL ANNUALISATION FORFAIT'!$G$4,R48&lt;='2-CALCUL ANNUALISATION FORFAIT'!$H$4),VLOOKUP(Q48,PARAMETRES!$AG$16:$AH$22,2,FALSE),0),
IF(S48=10,IF(AND(R48&gt;='2-CALCUL ANNUALISATION FORFAIT'!$G$4,R48&lt;='2-CALCUL ANNUALISATION FORFAIT'!$H$4),VLOOKUP(Q48,PARAMETRES!$AK$16:$AL$22,2,FALSE),0))))))))))))</f>
        <v>J2</v>
      </c>
      <c r="U48" s="195">
        <f>IF(AND(R48&gt;='2-CALCUL ANNUALISATION FORFAIT'!$G$4,R48&lt;='2-CALCUL ANNUALISATION FORFAIT'!$H$4),VLOOKUP(T48,'2-CALCUL ANNUALISATION FORFAIT'!$E$24:$K$37,7,FALSE),"NP")</f>
        <v>0.20833333333333331</v>
      </c>
      <c r="V48" s="182" t="str">
        <f t="shared" si="4"/>
        <v>mercredi</v>
      </c>
      <c r="W48" s="181">
        <f t="shared" si="16"/>
        <v>45805</v>
      </c>
      <c r="X48" s="232" cm="1">
        <f t="array" ref="X48">IFERROR(IF(OR(W48&lt;'2-CALCUL ANNUALISATION FORFAIT'!$G$4,W48&gt;'2-CALCUL ANNUALISATION FORFAIT'!$H$4),"NP",IF(W48=$AA$7,$Z$7,IF(V48="lundi",IF(INDEX('2-CALCUL ANNUALISATION FORFAIT'!$K$43:$K$52,MOD(X47,COUNTIF('2-CALCUL ANNUALISATION FORFAIT'!$K$43:$K$52,"&gt;0"))+1)&gt;0,MOD(X47,COUNTIF('2-CALCUL ANNUALISATION FORFAIT'!$K$43:$K$52,"&gt;0"))+1,1),X47))),$Z$7)</f>
        <v>2</v>
      </c>
      <c r="Y48" s="233" t="str">
        <f>IF(X48="NP","NP",
IF(X48=1,IF(AND(W48&gt;='2-CALCUL ANNUALISATION FORFAIT'!$G$4,W48&lt;='2-CALCUL ANNUALISATION FORFAIT'!$H$4),VLOOKUP(V48,PARAMETRES!$A$16:$B$22,2,FALSE),0),
IF(X48=2,IF(AND(W48&gt;='2-CALCUL ANNUALISATION FORFAIT'!$G$4,W48&lt;='2-CALCUL ANNUALISATION FORFAIT'!$H$4),VLOOKUP(V48,PARAMETRES!$E$16:$F$22,2,FALSE),0),
IF(X48=3,IF(AND(W48&gt;='2-CALCUL ANNUALISATION FORFAIT'!$G$4,W48&lt;='2-CALCUL ANNUALISATION FORFAIT'!$H$4),VLOOKUP(V48,PARAMETRES!$I$16:$J$22,2,FALSE),0),
IF(X48=4,IF(AND(W48&gt;='2-CALCUL ANNUALISATION FORFAIT'!$G$4,W48&lt;='2-CALCUL ANNUALISATION FORFAIT'!$H$4),VLOOKUP(V48,PARAMETRES!$M$16:$N$22,2,FALSE),0),
IF(X48=5,IF(AND(W48&gt;='2-CALCUL ANNUALISATION FORFAIT'!$G$4,W48&lt;='2-CALCUL ANNUALISATION FORFAIT'!$H$4),VLOOKUP(V48,PARAMETRES!$Q$16:$R$22,2,FALSE),0),
IF(X48=6,IF(AND(W48&gt;='2-CALCUL ANNUALISATION FORFAIT'!$G$4,W48&lt;='2-CALCUL ANNUALISATION FORFAIT'!$H$4),VLOOKUP(V48,PARAMETRES!$U$16:$V$22,2,FALSE),0),
IF(X48=7,IF(AND(W48&gt;='2-CALCUL ANNUALISATION FORFAIT'!$G$4,W48&lt;='2-CALCUL ANNUALISATION FORFAIT'!$H$4),VLOOKUP(V48,PARAMETRES!$Y$16:$Z$22,2,FALSE),0),
IF(X48=8,IF(AND(W48&gt;='2-CALCUL ANNUALISATION FORFAIT'!$G$4,W48&lt;='2-CALCUL ANNUALISATION FORFAIT'!$H$4),VLOOKUP(V48,PARAMETRES!$AC$16:$AD$22,2,FALSE),0),
IF(X48=9,IF(AND(W48&gt;='2-CALCUL ANNUALISATION FORFAIT'!$G$4,W48&lt;='2-CALCUL ANNUALISATION FORFAIT'!$H$4),VLOOKUP(V48,PARAMETRES!$AG$16:$AH$22,2,FALSE),0),
IF(X48=10,IF(AND(W48&gt;='2-CALCUL ANNUALISATION FORFAIT'!$G$4,W48&lt;='2-CALCUL ANNUALISATION FORFAIT'!$H$4),VLOOKUP(V48,PARAMETRES!$AK$16:$AL$22,2,FALSE),0))))))))))))</f>
        <v>J2</v>
      </c>
      <c r="Z48" s="195">
        <f>IF(AND(W48&gt;='2-CALCUL ANNUALISATION FORFAIT'!$G$4,W48&lt;='2-CALCUL ANNUALISATION FORFAIT'!$H$4),VLOOKUP(Y48,'2-CALCUL ANNUALISATION FORFAIT'!$E$24:$K$37,7,FALSE),"NP")</f>
        <v>0.20833333333333331</v>
      </c>
      <c r="AA48" s="199" t="str">
        <f t="shared" si="5"/>
        <v>samedi</v>
      </c>
      <c r="AB48" s="47">
        <f t="shared" si="17"/>
        <v>45836</v>
      </c>
      <c r="AC48" s="232" cm="1">
        <f t="array" ref="AC48">IFERROR(IF(OR(AB48&lt;'2-CALCUL ANNUALISATION FORFAIT'!$G$4,AB48&gt;'2-CALCUL ANNUALISATION FORFAIT'!$H$4),"NP",IF(AB48=$AA$7,$Z$7,IF(AA48="lundi",IF(INDEX('2-CALCUL ANNUALISATION FORFAIT'!$K$43:$K$52,MOD(AC47,COUNTIF('2-CALCUL ANNUALISATION FORFAIT'!$K$43:$K$52,"&gt;0"))+1)&gt;0,MOD(AC47,COUNTIF('2-CALCUL ANNUALISATION FORFAIT'!$K$43:$K$52,"&gt;0"))+1,1),AC47))),$Z$7)</f>
        <v>2</v>
      </c>
      <c r="AD48" s="233" t="str">
        <f>IF(AC48="NP","NP",
IF(AC48=1,IF(AND(AB48&gt;='2-CALCUL ANNUALISATION FORFAIT'!$G$4,AB48&lt;='2-CALCUL ANNUALISATION FORFAIT'!$H$4),VLOOKUP(AA48,PARAMETRES!$A$16:$B$22,2,FALSE),0),
IF(AC48=2,IF(AND(AB48&gt;='2-CALCUL ANNUALISATION FORFAIT'!$G$4,AB48&lt;='2-CALCUL ANNUALISATION FORFAIT'!$H$4),VLOOKUP(AA48,PARAMETRES!$E$16:$F$22,2,FALSE),0),
IF(AC48=3,IF(AND(AB48&gt;='2-CALCUL ANNUALISATION FORFAIT'!$G$4,AB48&lt;='2-CALCUL ANNUALISATION FORFAIT'!$H$4),VLOOKUP(AA48,PARAMETRES!$I$16:$J$22,2,FALSE),0),
IF(AC48=4,IF(AND(AB48&gt;='2-CALCUL ANNUALISATION FORFAIT'!$G$4,AB48&lt;='2-CALCUL ANNUALISATION FORFAIT'!$H$4),VLOOKUP(AA48,PARAMETRES!$M$16:$N$22,2,FALSE),0),
IF(AC48=5,IF(AND(AB48&gt;='2-CALCUL ANNUALISATION FORFAIT'!$G$4,AB48&lt;='2-CALCUL ANNUALISATION FORFAIT'!$H$4),VLOOKUP(AA48,PARAMETRES!$Q$16:$R$22,2,FALSE),0),
IF(AC48=6,IF(AND(AB48&gt;='2-CALCUL ANNUALISATION FORFAIT'!$G$4,AB48&lt;='2-CALCUL ANNUALISATION FORFAIT'!$H$4),VLOOKUP(AA48,PARAMETRES!$U$16:$V$22,2,FALSE),0),
IF(AC48=7,IF(AND(AB48&gt;='2-CALCUL ANNUALISATION FORFAIT'!$G$4,AB48&lt;='2-CALCUL ANNUALISATION FORFAIT'!$H$4),VLOOKUP(AA48,PARAMETRES!$Y$16:$Z$22,2,FALSE),0),
IF(AC48=8,IF(AND(AB48&gt;='2-CALCUL ANNUALISATION FORFAIT'!$G$4,AB48&lt;='2-CALCUL ANNUALISATION FORFAIT'!$H$4),VLOOKUP(AA48,PARAMETRES!$AC$16:$AD$22,2,FALSE),0),
IF(AC48=9,IF(AND(AB48&gt;='2-CALCUL ANNUALISATION FORFAIT'!$G$4,AB48&lt;='2-CALCUL ANNUALISATION FORFAIT'!$H$4),VLOOKUP(AA48,PARAMETRES!$AG$16:$AH$22,2,FALSE),0),
IF(AC48=10,IF(AND(AB48&gt;='2-CALCUL ANNUALISATION FORFAIT'!$G$4,AB48&lt;='2-CALCUL ANNUALISATION FORFAIT'!$H$4),VLOOKUP(AA48,PARAMETRES!$AK$16:$AL$22,2,FALSE),0))))))))))))</f>
        <v>RH</v>
      </c>
      <c r="AE48" s="195">
        <f>IF(AND(AB48&gt;='2-CALCUL ANNUALISATION FORFAIT'!$G$4,AB48&lt;='2-CALCUL ANNUALISATION FORFAIT'!$H$4),VLOOKUP(AD48,'2-CALCUL ANNUALISATION FORFAIT'!$E$24:$K$37,7,FALSE),"NP")</f>
        <v>0</v>
      </c>
      <c r="AF48" s="201" t="str">
        <f t="shared" si="6"/>
        <v>lundi</v>
      </c>
      <c r="AG48" s="47">
        <f t="shared" si="18"/>
        <v>45866</v>
      </c>
      <c r="AH48" s="232" cm="1">
        <f t="array" ref="AH48">IFERROR(IF(OR(AG48&lt;'2-CALCUL ANNUALISATION FORFAIT'!$G$4,AG48&gt;'2-CALCUL ANNUALISATION FORFAIT'!$H$4),"NP",IF(AG48=$AA$7,$Z$7,IF(AF48="lundi",IF(INDEX('2-CALCUL ANNUALISATION FORFAIT'!$K$43:$K$52,MOD(AH47,COUNTIF('2-CALCUL ANNUALISATION FORFAIT'!$K$43:$K$52,"&gt;0"))+1)&gt;0,MOD(AH47,COUNTIF('2-CALCUL ANNUALISATION FORFAIT'!$K$43:$K$52,"&gt;0"))+1,1),AH47))),$Z$7)</f>
        <v>1</v>
      </c>
      <c r="AI48" s="233" t="str">
        <f>IF(AH48="NP","NP",
IF(AH48=1,IF(AND(AG48&gt;='2-CALCUL ANNUALISATION FORFAIT'!$G$4,AG48&lt;='2-CALCUL ANNUALISATION FORFAIT'!$H$4),VLOOKUP(AF48,PARAMETRES!$A$16:$B$22,2,FALSE),0),
IF(AH48=2,IF(AND(AG48&gt;='2-CALCUL ANNUALISATION FORFAIT'!$G$4,AG48&lt;='2-CALCUL ANNUALISATION FORFAIT'!$H$4),VLOOKUP(AF48,PARAMETRES!$E$16:$F$22,2,FALSE),0),
IF(AH48=3,IF(AND(AG48&gt;='2-CALCUL ANNUALISATION FORFAIT'!$G$4,AG48&lt;='2-CALCUL ANNUALISATION FORFAIT'!$H$4),VLOOKUP(AF48,PARAMETRES!$I$16:$J$22,2,FALSE),0),
IF(AH48=4,IF(AND(AG48&gt;='2-CALCUL ANNUALISATION FORFAIT'!$G$4,AG48&lt;='2-CALCUL ANNUALISATION FORFAIT'!$H$4),VLOOKUP(AF48,PARAMETRES!$M$16:$N$22,2,FALSE),0),
IF(AH48=5,IF(AND(AG48&gt;='2-CALCUL ANNUALISATION FORFAIT'!$G$4,AG48&lt;='2-CALCUL ANNUALISATION FORFAIT'!$H$4),VLOOKUP(AF48,PARAMETRES!$Q$16:$R$22,2,FALSE),0),
IF(AH48=6,IF(AND(AG48&gt;='2-CALCUL ANNUALISATION FORFAIT'!$G$4,AG48&lt;='2-CALCUL ANNUALISATION FORFAIT'!$H$4),VLOOKUP(AF48,PARAMETRES!$U$16:$V$22,2,FALSE),0),
IF(AH48=7,IF(AND(AG48&gt;='2-CALCUL ANNUALISATION FORFAIT'!$G$4,AG48&lt;='2-CALCUL ANNUALISATION FORFAIT'!$H$4),VLOOKUP(AF48,PARAMETRES!$Y$16:$Z$22,2,FALSE),0),
IF(AH48=8,IF(AND(AG48&gt;='2-CALCUL ANNUALISATION FORFAIT'!$G$4,AG48&lt;='2-CALCUL ANNUALISATION FORFAIT'!$H$4),VLOOKUP(AF48,PARAMETRES!$AC$16:$AD$22,2,FALSE),0),
IF(AH48=9,IF(AND(AG48&gt;='2-CALCUL ANNUALISATION FORFAIT'!$G$4,AG48&lt;='2-CALCUL ANNUALISATION FORFAIT'!$H$4),VLOOKUP(AF48,PARAMETRES!$AG$16:$AH$22,2,FALSE),0),
IF(AH48=10,IF(AND(AG48&gt;='2-CALCUL ANNUALISATION FORFAIT'!$G$4,AG48&lt;='2-CALCUL ANNUALISATION FORFAIT'!$H$4),VLOOKUP(AF48,PARAMETRES!$AK$16:$AL$22,2,FALSE),0))))))))))))</f>
        <v>J</v>
      </c>
      <c r="AJ48" s="195">
        <f>IF(AND(AG48&gt;='2-CALCUL ANNUALISATION FORFAIT'!$G$4,AG48&lt;='2-CALCUL ANNUALISATION FORFAIT'!$H$4),VLOOKUP(AI48,'2-CALCUL ANNUALISATION FORFAIT'!$E$24:$K$37,7,FALSE),"NP")</f>
        <v>0.37500000000000006</v>
      </c>
      <c r="AK48" s="182" t="str">
        <f t="shared" si="7"/>
        <v>jeudi</v>
      </c>
      <c r="AL48" s="47">
        <f t="shared" si="19"/>
        <v>45897</v>
      </c>
      <c r="AM48" s="232" cm="1">
        <f t="array" ref="AM48">IFERROR(IF(OR(AL48&lt;'2-CALCUL ANNUALISATION FORFAIT'!$G$4,AL48&gt;'2-CALCUL ANNUALISATION FORFAIT'!$H$4),"NP",IF(AL48=$AA$7,$Z$7,IF(AK48="lundi",IF(INDEX('2-CALCUL ANNUALISATION FORFAIT'!$K$43:$K$52,MOD(AM47,COUNTIF('2-CALCUL ANNUALISATION FORFAIT'!$K$43:$K$52,"&gt;0"))+1)&gt;0,MOD(AM47,COUNTIF('2-CALCUL ANNUALISATION FORFAIT'!$K$43:$K$52,"&gt;0"))+1,1),AM47))),$Z$7)</f>
        <v>1</v>
      </c>
      <c r="AN48" s="233" t="str">
        <f>IF(AM48="NP","NP",
IF(AM48=1,IF(AND(AL48&gt;='2-CALCUL ANNUALISATION FORFAIT'!$G$4,AL48&lt;='2-CALCUL ANNUALISATION FORFAIT'!$H$4),VLOOKUP(AK48,PARAMETRES!$A$16:$B$22,2,FALSE),0),
IF(AM48=2,IF(AND(AL48&gt;='2-CALCUL ANNUALISATION FORFAIT'!$G$4,AL48&lt;='2-CALCUL ANNUALISATION FORFAIT'!$H$4),VLOOKUP(AK48,PARAMETRES!$E$16:$F$22,2,FALSE),0),
IF(AM48=3,IF(AND(AL48&gt;='2-CALCUL ANNUALISATION FORFAIT'!$G$4,AL48&lt;='2-CALCUL ANNUALISATION FORFAIT'!$H$4),VLOOKUP(AK48,PARAMETRES!$I$16:$J$22,2,FALSE),0),
IF(AM48=4,IF(AND(AL48&gt;='2-CALCUL ANNUALISATION FORFAIT'!$G$4,AL48&lt;='2-CALCUL ANNUALISATION FORFAIT'!$H$4),VLOOKUP(AK48,PARAMETRES!$M$16:$N$22,2,FALSE),0),
IF(AM48=5,IF(AND(AL48&gt;='2-CALCUL ANNUALISATION FORFAIT'!$G$4,AL48&lt;='2-CALCUL ANNUALISATION FORFAIT'!$H$4),VLOOKUP(AK48,PARAMETRES!$Q$16:$R$22,2,FALSE),0),
IF(AM48=6,IF(AND(AL48&gt;='2-CALCUL ANNUALISATION FORFAIT'!$G$4,AL48&lt;='2-CALCUL ANNUALISATION FORFAIT'!$H$4),VLOOKUP(AK48,PARAMETRES!$U$16:$V$22,2,FALSE),0),
IF(AM48=7,IF(AND(AL48&gt;='2-CALCUL ANNUALISATION FORFAIT'!$G$4,AL48&lt;='2-CALCUL ANNUALISATION FORFAIT'!$H$4),VLOOKUP(AK48,PARAMETRES!$Y$16:$Z$22,2,FALSE),0),
IF(AM48=8,IF(AND(AL48&gt;='2-CALCUL ANNUALISATION FORFAIT'!$G$4,AL48&lt;='2-CALCUL ANNUALISATION FORFAIT'!$H$4),VLOOKUP(AK48,PARAMETRES!$AC$16:$AD$22,2,FALSE),0),
IF(AM48=9,IF(AND(AL48&gt;='2-CALCUL ANNUALISATION FORFAIT'!$G$4,AL48&lt;='2-CALCUL ANNUALISATION FORFAIT'!$H$4),VLOOKUP(AK48,PARAMETRES!$AG$16:$AH$22,2,FALSE),0),
IF(AM48=10,IF(AND(AL48&gt;='2-CALCUL ANNUALISATION FORFAIT'!$G$4,AL48&lt;='2-CALCUL ANNUALISATION FORFAIT'!$H$4),VLOOKUP(AK48,PARAMETRES!$AK$16:$AL$22,2,FALSE),0))))))))))))</f>
        <v>J</v>
      </c>
      <c r="AO48" s="195">
        <f>IF(AND(AL48&gt;='2-CALCUL ANNUALISATION FORFAIT'!$G$4,AL48&lt;='2-CALCUL ANNUALISATION FORFAIT'!$H$4),VLOOKUP(AN48,'2-CALCUL ANNUALISATION FORFAIT'!$E$24:$K$37,7,FALSE),"NP")</f>
        <v>0.37500000000000006</v>
      </c>
      <c r="AP48" s="182" t="str">
        <f t="shared" si="8"/>
        <v>dimanche</v>
      </c>
      <c r="AQ48" s="47">
        <f t="shared" si="20"/>
        <v>45928</v>
      </c>
      <c r="AR48" s="232" cm="1">
        <f t="array" ref="AR48">IFERROR(IF(OR(AQ48&lt;'2-CALCUL ANNUALISATION FORFAIT'!$G$4,AQ48&gt;'2-CALCUL ANNUALISATION FORFAIT'!$H$4),"NP",IF(AQ48=$AA$7,$Z$7,IF(AP48="lundi",IF(INDEX('2-CALCUL ANNUALISATION FORFAIT'!$K$43:$K$52,MOD(AR47,COUNTIF('2-CALCUL ANNUALISATION FORFAIT'!$K$43:$K$52,"&gt;0"))+1)&gt;0,MOD(AR47,COUNTIF('2-CALCUL ANNUALISATION FORFAIT'!$K$43:$K$52,"&gt;0"))+1,1),AR47))),$Z$7)</f>
        <v>1</v>
      </c>
      <c r="AS48" s="233" t="str">
        <f>IF(AR48="NP","NP",
IF(AR48=1,IF(AND(AQ48&gt;='2-CALCUL ANNUALISATION FORFAIT'!$G$4,AQ48&lt;='2-CALCUL ANNUALISATION FORFAIT'!$H$4),VLOOKUP(AP48,PARAMETRES!$A$16:$B$22,2,FALSE),0),
IF(AR48=2,IF(AND(AQ48&gt;='2-CALCUL ANNUALISATION FORFAIT'!$G$4,AQ48&lt;='2-CALCUL ANNUALISATION FORFAIT'!$H$4),VLOOKUP(AP48,PARAMETRES!$E$16:$F$22,2,FALSE),0),
IF(AR48=3,IF(AND(AQ48&gt;='2-CALCUL ANNUALISATION FORFAIT'!$G$4,AQ48&lt;='2-CALCUL ANNUALISATION FORFAIT'!$H$4),VLOOKUP(AP48,PARAMETRES!$I$16:$J$22,2,FALSE),0),
IF(AR48=4,IF(AND(AQ48&gt;='2-CALCUL ANNUALISATION FORFAIT'!$G$4,AQ48&lt;='2-CALCUL ANNUALISATION FORFAIT'!$H$4),VLOOKUP(AP48,PARAMETRES!$M$16:$N$22,2,FALSE),0),
IF(AR48=5,IF(AND(AQ48&gt;='2-CALCUL ANNUALISATION FORFAIT'!$G$4,AQ48&lt;='2-CALCUL ANNUALISATION FORFAIT'!$H$4),VLOOKUP(AP48,PARAMETRES!$Q$16:$R$22,2,FALSE),0),
IF(AR48=6,IF(AND(AQ48&gt;='2-CALCUL ANNUALISATION FORFAIT'!$G$4,AQ48&lt;='2-CALCUL ANNUALISATION FORFAIT'!$H$4),VLOOKUP(AP48,PARAMETRES!$U$16:$V$22,2,FALSE),0),
IF(AR48=7,IF(AND(AQ48&gt;='2-CALCUL ANNUALISATION FORFAIT'!$G$4,AQ48&lt;='2-CALCUL ANNUALISATION FORFAIT'!$H$4),VLOOKUP(AP48,PARAMETRES!$Y$16:$Z$22,2,FALSE),0),
IF(AR48=8,IF(AND(AQ48&gt;='2-CALCUL ANNUALISATION FORFAIT'!$G$4,AQ48&lt;='2-CALCUL ANNUALISATION FORFAIT'!$H$4),VLOOKUP(AP48,PARAMETRES!$AC$16:$AD$22,2,FALSE),0),
IF(AR48=9,IF(AND(AQ48&gt;='2-CALCUL ANNUALISATION FORFAIT'!$G$4,AQ48&lt;='2-CALCUL ANNUALISATION FORFAIT'!$H$4),VLOOKUP(AP48,PARAMETRES!$AG$16:$AH$22,2,FALSE),0),
IF(AR48=10,IF(AND(AQ48&gt;='2-CALCUL ANNUALISATION FORFAIT'!$G$4,AQ48&lt;='2-CALCUL ANNUALISATION FORFAIT'!$H$4),VLOOKUP(AP48,PARAMETRES!$AK$16:$AL$22,2,FALSE),0))))))))))))</f>
        <v>RH</v>
      </c>
      <c r="AT48" s="195">
        <f>IF(AND(AQ48&gt;='2-CALCUL ANNUALISATION FORFAIT'!$G$4,AQ48&lt;='2-CALCUL ANNUALISATION FORFAIT'!$H$4),VLOOKUP(AS48,'2-CALCUL ANNUALISATION FORFAIT'!$E$24:$K$37,7,FALSE),"NP")</f>
        <v>0</v>
      </c>
      <c r="AU48" s="182" t="str">
        <f t="shared" si="9"/>
        <v>mardi</v>
      </c>
      <c r="AV48" s="180">
        <f t="shared" si="21"/>
        <v>45958</v>
      </c>
      <c r="AW48" s="232" cm="1">
        <f t="array" ref="AW48">IFERROR(IF(OR(AV48&lt;'2-CALCUL ANNUALISATION FORFAIT'!$G$4,AV48&gt;'2-CALCUL ANNUALISATION FORFAIT'!$H$4),"NP",IF(AV48=$AA$7,$Z$7,IF(AU48="lundi",IF(INDEX('2-CALCUL ANNUALISATION FORFAIT'!$K$43:$K$52,MOD(AW47,COUNTIF('2-CALCUL ANNUALISATION FORFAIT'!$K$43:$K$52,"&gt;0"))+1)&gt;0,MOD(AW47,COUNTIF('2-CALCUL ANNUALISATION FORFAIT'!$K$43:$K$52,"&gt;0"))+1,1),AW47))),$Z$7)</f>
        <v>2</v>
      </c>
      <c r="AX48" s="233" t="str">
        <f>IF(AW48="NP","NP",
IF(AW48=1,IF(AND(AV48&gt;='2-CALCUL ANNUALISATION FORFAIT'!$G$4,AV48&lt;='2-CALCUL ANNUALISATION FORFAIT'!$H$4),VLOOKUP(AU48,PARAMETRES!$A$16:$B$22,2,FALSE),0),
IF(AW48=2,IF(AND(AV48&gt;='2-CALCUL ANNUALISATION FORFAIT'!$G$4,AV48&lt;='2-CALCUL ANNUALISATION FORFAIT'!$H$4),VLOOKUP(AU48,PARAMETRES!$E$16:$F$22,2,FALSE),0),
IF(AW48=3,IF(AND(AV48&gt;='2-CALCUL ANNUALISATION FORFAIT'!$G$4,AV48&lt;='2-CALCUL ANNUALISATION FORFAIT'!$H$4),VLOOKUP(AU48,PARAMETRES!$I$16:$J$22,2,FALSE),0),
IF(AW48=4,IF(AND(AV48&gt;='2-CALCUL ANNUALISATION FORFAIT'!$G$4,AV48&lt;='2-CALCUL ANNUALISATION FORFAIT'!$H$4),VLOOKUP(AU48,PARAMETRES!$M$16:$N$22,2,FALSE),0),
IF(AW48=5,IF(AND(AV48&gt;='2-CALCUL ANNUALISATION FORFAIT'!$G$4,AV48&lt;='2-CALCUL ANNUALISATION FORFAIT'!$H$4),VLOOKUP(AU48,PARAMETRES!$Q$16:$R$22,2,FALSE),0),
IF(AW48=6,IF(AND(AV48&gt;='2-CALCUL ANNUALISATION FORFAIT'!$G$4,AV48&lt;='2-CALCUL ANNUALISATION FORFAIT'!$H$4),VLOOKUP(AU48,PARAMETRES!$U$16:$V$22,2,FALSE),0),
IF(AW48=7,IF(AND(AV48&gt;='2-CALCUL ANNUALISATION FORFAIT'!$G$4,AV48&lt;='2-CALCUL ANNUALISATION FORFAIT'!$H$4),VLOOKUP(AU48,PARAMETRES!$Y$16:$Z$22,2,FALSE),0),
IF(AW48=8,IF(AND(AV48&gt;='2-CALCUL ANNUALISATION FORFAIT'!$G$4,AV48&lt;='2-CALCUL ANNUALISATION FORFAIT'!$H$4),VLOOKUP(AU48,PARAMETRES!$AC$16:$AD$22,2,FALSE),0),
IF(AW48=9,IF(AND(AV48&gt;='2-CALCUL ANNUALISATION FORFAIT'!$G$4,AV48&lt;='2-CALCUL ANNUALISATION FORFAIT'!$H$4),VLOOKUP(AU48,PARAMETRES!$AG$16:$AH$22,2,FALSE),0),
IF(AW48=10,IF(AND(AV48&gt;='2-CALCUL ANNUALISATION FORFAIT'!$G$4,AV48&lt;='2-CALCUL ANNUALISATION FORFAIT'!$H$4),VLOOKUP(AU48,PARAMETRES!$AK$16:$AL$22,2,FALSE),0))))))))))))</f>
        <v>J2</v>
      </c>
      <c r="AY48" s="195">
        <f>IF(AND(AV48&gt;='2-CALCUL ANNUALISATION FORFAIT'!$G$4,AV48&lt;='2-CALCUL ANNUALISATION FORFAIT'!$H$4),VLOOKUP(AX48,'2-CALCUL ANNUALISATION FORFAIT'!$E$24:$K$37,7,FALSE),"NP")</f>
        <v>0.20833333333333331</v>
      </c>
      <c r="AZ48" s="182" t="str">
        <f t="shared" si="10"/>
        <v>vendredi</v>
      </c>
      <c r="BA48" s="47">
        <f t="shared" si="22"/>
        <v>45989</v>
      </c>
      <c r="BB48" s="232" cm="1">
        <f t="array" ref="BB48">IFERROR(IF(OR(BA48&lt;'2-CALCUL ANNUALISATION FORFAIT'!$G$4,BA48&gt;'2-CALCUL ANNUALISATION FORFAIT'!$H$4),"NP",IF(BA48=$AA$7,$Z$7,IF(AZ48="lundi",IF(INDEX('2-CALCUL ANNUALISATION FORFAIT'!$K$43:$K$52,MOD(BB47,COUNTIF('2-CALCUL ANNUALISATION FORFAIT'!$K$43:$K$52,"&gt;0"))+1)&gt;0,MOD(BB47,COUNTIF('2-CALCUL ANNUALISATION FORFAIT'!$K$43:$K$52,"&gt;0"))+1,1),BB47))),$Z$7)</f>
        <v>2</v>
      </c>
      <c r="BC48" s="233" t="str">
        <f>IF(BB48="NP","NP",
IF(BB48=1,IF(AND(BA48&gt;='2-CALCUL ANNUALISATION FORFAIT'!$G$4,BA48&lt;='2-CALCUL ANNUALISATION FORFAIT'!$H$4),VLOOKUP(AZ48,PARAMETRES!$A$16:$B$22,2,FALSE),0),
IF(BB48=2,IF(AND(BA48&gt;='2-CALCUL ANNUALISATION FORFAIT'!$G$4,BA48&lt;='2-CALCUL ANNUALISATION FORFAIT'!$H$4),VLOOKUP(AZ48,PARAMETRES!$E$16:$F$22,2,FALSE),0),
IF(BB48=3,IF(AND(BA48&gt;='2-CALCUL ANNUALISATION FORFAIT'!$G$4,BA48&lt;='2-CALCUL ANNUALISATION FORFAIT'!$H$4),VLOOKUP(AZ48,PARAMETRES!$I$16:$J$22,2,FALSE),0),
IF(BB48=4,IF(AND(BA48&gt;='2-CALCUL ANNUALISATION FORFAIT'!$G$4,BA48&lt;='2-CALCUL ANNUALISATION FORFAIT'!$H$4),VLOOKUP(AZ48,PARAMETRES!$M$16:$N$22,2,FALSE),0),
IF(BB48=5,IF(AND(BA48&gt;='2-CALCUL ANNUALISATION FORFAIT'!$G$4,BA48&lt;='2-CALCUL ANNUALISATION FORFAIT'!$H$4),VLOOKUP(AZ48,PARAMETRES!$Q$16:$R$22,2,FALSE),0),
IF(BB48=6,IF(AND(BA48&gt;='2-CALCUL ANNUALISATION FORFAIT'!$G$4,BA48&lt;='2-CALCUL ANNUALISATION FORFAIT'!$H$4),VLOOKUP(AZ48,PARAMETRES!$U$16:$V$22,2,FALSE),0),
IF(BB48=7,IF(AND(BA48&gt;='2-CALCUL ANNUALISATION FORFAIT'!$G$4,BA48&lt;='2-CALCUL ANNUALISATION FORFAIT'!$H$4),VLOOKUP(AZ48,PARAMETRES!$Y$16:$Z$22,2,FALSE),0),
IF(BB48=8,IF(AND(BA48&gt;='2-CALCUL ANNUALISATION FORFAIT'!$G$4,BA48&lt;='2-CALCUL ANNUALISATION FORFAIT'!$H$4),VLOOKUP(AZ48,PARAMETRES!$AC$16:$AD$22,2,FALSE),0),
IF(BB48=9,IF(AND(BA48&gt;='2-CALCUL ANNUALISATION FORFAIT'!$G$4,BA48&lt;='2-CALCUL ANNUALISATION FORFAIT'!$H$4),VLOOKUP(AZ48,PARAMETRES!$AG$16:$AH$22,2,FALSE),0),
IF(BB48=10,IF(AND(BA48&gt;='2-CALCUL ANNUALISATION FORFAIT'!$G$4,BA48&lt;='2-CALCUL ANNUALISATION FORFAIT'!$H$4),VLOOKUP(AZ48,PARAMETRES!$AK$16:$AL$22,2,FALSE),0))))))))))))</f>
        <v>J2</v>
      </c>
      <c r="BD48" s="195">
        <f>IF(AND(BA48&gt;='2-CALCUL ANNUALISATION FORFAIT'!$G$4,BA48&lt;='2-CALCUL ANNUALISATION FORFAIT'!$H$4),VLOOKUP(BC48,'2-CALCUL ANNUALISATION FORFAIT'!$E$24:$K$37,7,FALSE),"NP")</f>
        <v>0.20833333333333331</v>
      </c>
      <c r="BE48" s="182" t="str">
        <f t="shared" si="11"/>
        <v>dimanche</v>
      </c>
      <c r="BF48" s="47">
        <f t="shared" si="23"/>
        <v>46019</v>
      </c>
      <c r="BG48" s="232" cm="1">
        <f t="array" ref="BG48">IFERROR(IF(OR(BF48&lt;'2-CALCUL ANNUALISATION FORFAIT'!$G$4,BF48&gt;'2-CALCUL ANNUALISATION FORFAIT'!$H$4),"NP",IF(BF48=$AA$7,$Z$7,IF(BE48="lundi",IF(INDEX('2-CALCUL ANNUALISATION FORFAIT'!$K$43:$K$52,MOD(BG47,COUNTIF('2-CALCUL ANNUALISATION FORFAIT'!$K$43:$K$52,"&gt;0"))+1)&gt;0,MOD(BG47,COUNTIF('2-CALCUL ANNUALISATION FORFAIT'!$K$43:$K$52,"&gt;0"))+1,1),BG47))),$Z$7)</f>
        <v>2</v>
      </c>
      <c r="BH48" s="233" t="str">
        <f>IF(BG48="NP","NP",
IF(BG48=1,IF(AND(BF48&gt;='2-CALCUL ANNUALISATION FORFAIT'!$G$4,BF48&lt;='2-CALCUL ANNUALISATION FORFAIT'!$H$4),VLOOKUP(BE48,PARAMETRES!$A$16:$B$22,2,FALSE),0),
IF(BG48=2,IF(AND(BF48&gt;='2-CALCUL ANNUALISATION FORFAIT'!$G$4,BF48&lt;='2-CALCUL ANNUALISATION FORFAIT'!$H$4),VLOOKUP(BE48,PARAMETRES!$E$16:$F$22,2,FALSE),0),
IF(BG48=3,IF(AND(BF48&gt;='2-CALCUL ANNUALISATION FORFAIT'!$G$4,BF48&lt;='2-CALCUL ANNUALISATION FORFAIT'!$H$4),VLOOKUP(BE48,PARAMETRES!$I$16:$J$22,2,FALSE),0),
IF(BG48=4,IF(AND(BF48&gt;='2-CALCUL ANNUALISATION FORFAIT'!$G$4,BF48&lt;='2-CALCUL ANNUALISATION FORFAIT'!$H$4),VLOOKUP(BE48,PARAMETRES!$M$16:$N$22,2,FALSE),0),
IF(BG48=5,IF(AND(BF48&gt;='2-CALCUL ANNUALISATION FORFAIT'!$G$4,BF48&lt;='2-CALCUL ANNUALISATION FORFAIT'!$H$4),VLOOKUP(BE48,PARAMETRES!$Q$16:$R$22,2,FALSE),0),
IF(BG48=6,IF(AND(BF48&gt;='2-CALCUL ANNUALISATION FORFAIT'!$G$4,BF48&lt;='2-CALCUL ANNUALISATION FORFAIT'!$H$4),VLOOKUP(BE48,PARAMETRES!$U$16:$V$22,2,FALSE),0),
IF(BG48=7,IF(AND(BF48&gt;='2-CALCUL ANNUALISATION FORFAIT'!$G$4,BF48&lt;='2-CALCUL ANNUALISATION FORFAIT'!$H$4),VLOOKUP(BE48,PARAMETRES!$Y$16:$Z$22,2,FALSE),0),
IF(BG48=8,IF(AND(BF48&gt;='2-CALCUL ANNUALISATION FORFAIT'!$G$4,BF48&lt;='2-CALCUL ANNUALISATION FORFAIT'!$H$4),VLOOKUP(BE48,PARAMETRES!$AC$16:$AD$22,2,FALSE),0),
IF(BG48=9,IF(AND(BF48&gt;='2-CALCUL ANNUALISATION FORFAIT'!$G$4,BF48&lt;='2-CALCUL ANNUALISATION FORFAIT'!$H$4),VLOOKUP(BE48,PARAMETRES!$AG$16:$AH$22,2,FALSE),0),
IF(BG48=10,IF(AND(BF48&gt;='2-CALCUL ANNUALISATION FORFAIT'!$G$4,BF48&lt;='2-CALCUL ANNUALISATION FORFAIT'!$H$4),VLOOKUP(BE48,PARAMETRES!$AK$16:$AL$22,2,FALSE),0))))))))))))</f>
        <v>RH</v>
      </c>
      <c r="BI48" s="183">
        <f>IF(AND(BF48&gt;='2-CALCUL ANNUALISATION FORFAIT'!$G$4,BF48&lt;='2-CALCUL ANNUALISATION FORFAIT'!$H$4),VLOOKUP(BH48,'2-CALCUL ANNUALISATION FORFAIT'!$E$24:$K$37,7,FALSE),"NP")</f>
        <v>0</v>
      </c>
    </row>
    <row r="49" spans="2:64" ht="22.15" customHeight="1" x14ac:dyDescent="0.25">
      <c r="B49" s="182" t="str">
        <f t="shared" si="0"/>
        <v>mercredi</v>
      </c>
      <c r="C49" s="47">
        <f t="shared" si="12"/>
        <v>45686</v>
      </c>
      <c r="D49" s="232" cm="1">
        <f t="array" ref="D49">IFERROR(IF(OR(C49&lt;'2-CALCUL ANNUALISATION FORFAIT'!$G$4,C49&gt;'2-CALCUL ANNUALISATION FORFAIT'!$H$4),"NP",IF(C49=$AA$7,$Z$7,IF(B49="lundi",IF(INDEX('2-CALCUL ANNUALISATION FORFAIT'!$K$43:$K$52,MOD(D48,COUNTIF('2-CALCUL ANNUALISATION FORFAIT'!$K$43:$K$52,"&gt;0"))+1)&gt;0,MOD(D48,COUNTIF('2-CALCUL ANNUALISATION FORFAIT'!$K$43:$K$52,"&gt;0"))+1,1),D48))),$Z$7)</f>
        <v>1</v>
      </c>
      <c r="E49" s="233" t="str">
        <f>IF(D49="NP","NP",
IF(D49=1,IF(AND(C49&gt;='2-CALCUL ANNUALISATION FORFAIT'!$G$4,C49&lt;='2-CALCUL ANNUALISATION FORFAIT'!$H$4),VLOOKUP(B49,PARAMETRES!$A$16:$B$22,2,FALSE),0),
IF(D49=2,IF(AND(C49&gt;='2-CALCUL ANNUALISATION FORFAIT'!$G$4,C49&lt;='2-CALCUL ANNUALISATION FORFAIT'!$H$4),VLOOKUP(B49,PARAMETRES!$E$16:$F$22,2,FALSE),0),
IF(D49=3,IF(AND(C49&gt;='2-CALCUL ANNUALISATION FORFAIT'!$G$4,C49&lt;='2-CALCUL ANNUALISATION FORFAIT'!$H$4),VLOOKUP(B49,PARAMETRES!$I$16:$J$22,2,FALSE),0),
IF(D49=4,IF(AND(C49&gt;='2-CALCUL ANNUALISATION FORFAIT'!$G$4,C49&lt;='2-CALCUL ANNUALISATION FORFAIT'!$H$4),VLOOKUP(B49,PARAMETRES!$M$16:$N$22,2,FALSE),0),
IF(D49=5,IF(AND(C49&gt;='2-CALCUL ANNUALISATION FORFAIT'!$G$4,C49&lt;='2-CALCUL ANNUALISATION FORFAIT'!$H$4),VLOOKUP(B49,PARAMETRES!$Q$16:$R$22,2,FALSE),0),
IF(D49=6,IF(AND(C49&gt;='2-CALCUL ANNUALISATION FORFAIT'!$G$4,C49&lt;='2-CALCUL ANNUALISATION FORFAIT'!$H$4),VLOOKUP(B49,PARAMETRES!$U$16:$V$22,2,FALSE),0),
IF(D49=7,IF(AND(C49&gt;='2-CALCUL ANNUALISATION FORFAIT'!$G$4,C49&lt;='2-CALCUL ANNUALISATION FORFAIT'!$H$4),VLOOKUP(B49,PARAMETRES!$Y$16:$Z$22,2,FALSE),0),
IF(D49=8,IF(AND(C49&gt;='2-CALCUL ANNUALISATION FORFAIT'!$G$4,C49&lt;='2-CALCUL ANNUALISATION FORFAIT'!$H$4),VLOOKUP(B49,PARAMETRES!$AC$16:$AD$22,2,FALSE),0),
IF(D49=9,IF(AND(C49&gt;='2-CALCUL ANNUALISATION FORFAIT'!$G$4,C49&lt;='2-CALCUL ANNUALISATION FORFAIT'!$H$4),VLOOKUP(B49,PARAMETRES!$AG$16:$AH$22,2,FALSE),0),
IF(D49=10,IF(AND(C49&gt;='2-CALCUL ANNUALISATION FORFAIT'!$G$4,C49&lt;='2-CALCUL ANNUALISATION FORFAIT'!$H$4),VLOOKUP(B49,PARAMETRES!$AK$16:$AL$22,2,FALSE),0))))))))))))</f>
        <v>J</v>
      </c>
      <c r="F49" s="183">
        <f>IF(AND(C49&gt;='2-CALCUL ANNUALISATION FORFAIT'!$G$4,C49&lt;='2-CALCUL ANNUALISATION FORFAIT'!$H$4),VLOOKUP(E49,'2-CALCUL ANNUALISATION FORFAIT'!$E$24:$K$37,7,FALSE),"NP")</f>
        <v>0.37500000000000006</v>
      </c>
      <c r="G49" s="188" t="str">
        <f t="shared" si="1"/>
        <v/>
      </c>
      <c r="H49" s="47" t="str">
        <f>IF(OR(AG1=2024,AG1=2028,AG1=2032),DATE(YEAR(H48),MONTH(H48),DAY(H48)+1),"")</f>
        <v/>
      </c>
      <c r="I49" s="232" t="str" cm="1">
        <f t="array" ref="I49">IF(H49="","",IFERROR(IF(OR(H49&lt;'2-CALCUL ANNUALISATION FORFAIT'!$G$4,H49&gt;'2-CALCUL ANNUALISATION FORFAIT'!$H$4),"NP",IF(H49=$AA$7,$Z$7,IF(G49="lundi",IF(INDEX('2-CALCUL ANNUALISATION FORFAIT'!$K$43:$K$52,MOD(I48,COUNTIF('2-CALCUL ANNUALISATION FORFAIT'!$K$43:$K$52,"&gt;0"))+1)&gt;0,MOD(I48,COUNTIF('2-CALCUL ANNUALISATION FORFAIT'!$K$43:$K$52,"&gt;0"))+1,1),I48))),$Z$7))</f>
        <v/>
      </c>
      <c r="J49" s="233" t="str">
        <f>IF(H49="","",IF(I49="NP","NP",
IF(I49=1,IF(AND(H49&gt;='2-CALCUL ANNUALISATION FORFAIT'!$G$4,H49&lt;='2-CALCUL ANNUALISATION FORFAIT'!$H$4),VLOOKUP(G49,PARAMETRES!$A$16:$B$22,2,FALSE),0),
IF(I49=2,IF(AND(H49&gt;='2-CALCUL ANNUALISATION FORFAIT'!$G$4,H49&lt;='2-CALCUL ANNUALISATION FORFAIT'!$H$4),VLOOKUP(G49,PARAMETRES!$E$16:$F$22,2,FALSE),0),
IF(I49=3,IF(AND(H49&gt;='2-CALCUL ANNUALISATION FORFAIT'!$G$4,H49&lt;='2-CALCUL ANNUALISATION FORFAIT'!$H$4),VLOOKUP(G49,PARAMETRES!$I$16:$J$22,2,FALSE),0),
IF(I49=4,IF(AND(H49&gt;='2-CALCUL ANNUALISATION FORFAIT'!$G$4,H49&lt;='2-CALCUL ANNUALISATION FORFAIT'!$H$4),VLOOKUP(G49,PARAMETRES!$M$16:$N$22,2,FALSE),0),
IF(I49=5,IF(AND(H49&gt;='2-CALCUL ANNUALISATION FORFAIT'!$G$4,H49&lt;='2-CALCUL ANNUALISATION FORFAIT'!$H$4),VLOOKUP(G49,PARAMETRES!$Q$16:$R$22,2,FALSE),0),
IF(I49=6,IF(AND(H49&gt;='2-CALCUL ANNUALISATION FORFAIT'!$G$4,H49&lt;='2-CALCUL ANNUALISATION FORFAIT'!$H$4),VLOOKUP(G49,PARAMETRES!$U$16:$V$22,2,FALSE),0),
IF(I49=7,IF(AND(H49&gt;='2-CALCUL ANNUALISATION FORFAIT'!$G$4,H49&lt;='2-CALCUL ANNUALISATION FORFAIT'!$H$4),VLOOKUP(G49,PARAMETRES!$Y$16:$Z$22,2,FALSE),0),
IF(I49=8,IF(AND(H49&gt;='2-CALCUL ANNUALISATION FORFAIT'!$G$4,H49&lt;='2-CALCUL ANNUALISATION FORFAIT'!$H$4),VLOOKUP(G49,PARAMETRES!$AC$16:$AD$22,2,FALSE),0),
IF(I49=9,IF(AND(H49&gt;='2-CALCUL ANNUALISATION FORFAIT'!$G$4,H49&lt;='2-CALCUL ANNUALISATION FORFAIT'!$H$4),VLOOKUP(G49,PARAMETRES!$AG$16:$AH$22,2,FALSE),0),
IF(I49=10,IF(AND(H49&gt;='2-CALCUL ANNUALISATION FORFAIT'!$G$4,H49&lt;='2-CALCUL ANNUALISATION FORFAIT'!$H$4),VLOOKUP(G49,PARAMETRES!$AK$16:$AL$22,2,FALSE),0)))))))))))))</f>
        <v/>
      </c>
      <c r="K49" s="183" t="str">
        <f>IF(H49="","",IF(AND(H49&gt;='2-CALCUL ANNUALISATION FORFAIT'!$G$4,H49&lt;='2-CALCUL ANNUALISATION FORFAIT'!$H$4),VLOOKUP(J49,'2-CALCUL ANNUALISATION FORFAIT'!$E$24:$K$37,7,FALSE),"NP"))</f>
        <v/>
      </c>
      <c r="L49" s="188" t="str">
        <f t="shared" si="2"/>
        <v>samedi</v>
      </c>
      <c r="M49" s="47">
        <f t="shared" si="14"/>
        <v>45745</v>
      </c>
      <c r="N49" s="232" cm="1">
        <f t="array" ref="N49">IFERROR(IF(OR(M49&lt;'2-CALCUL ANNUALISATION FORFAIT'!$G$4,M49&gt;'2-CALCUL ANNUALISATION FORFAIT'!$H$4),"NP",IF(M49=$AA$7,$Z$7,IF(L49="lundi",IF(INDEX('2-CALCUL ANNUALISATION FORFAIT'!$K$43:$K$52,MOD(N48,COUNTIF('2-CALCUL ANNUALISATION FORFAIT'!$K$43:$K$52,"&gt;0"))+1)&gt;0,MOD(N48,COUNTIF('2-CALCUL ANNUALISATION FORFAIT'!$K$43:$K$52,"&gt;0"))+1,1),N48))),$Z$7)</f>
        <v>1</v>
      </c>
      <c r="O49" s="233" t="str">
        <f>IF(N49="NP","NP",
IF(N49=1,IF(AND(M49&gt;='2-CALCUL ANNUALISATION FORFAIT'!$G$4,M49&lt;='2-CALCUL ANNUALISATION FORFAIT'!$H$4),VLOOKUP(L49,PARAMETRES!$A$16:$B$22,2,FALSE),0),
IF(N49=2,IF(AND(M49&gt;='2-CALCUL ANNUALISATION FORFAIT'!$G$4,M49&lt;='2-CALCUL ANNUALISATION FORFAIT'!$H$4),VLOOKUP(L49,PARAMETRES!$E$16:$F$22,2,FALSE),0),
IF(N49=3,IF(AND(M49&gt;='2-CALCUL ANNUALISATION FORFAIT'!$G$4,M49&lt;='2-CALCUL ANNUALISATION FORFAIT'!$H$4),VLOOKUP(L49,PARAMETRES!$I$16:$J$22,2,FALSE),0),
IF(N49=4,IF(AND(M49&gt;='2-CALCUL ANNUALISATION FORFAIT'!$G$4,M49&lt;='2-CALCUL ANNUALISATION FORFAIT'!$H$4),VLOOKUP(L49,PARAMETRES!$M$16:$N$22,2,FALSE),0),
IF(N49=5,IF(AND(M49&gt;='2-CALCUL ANNUALISATION FORFAIT'!$G$4,M49&lt;='2-CALCUL ANNUALISATION FORFAIT'!$H$4),VLOOKUP(L49,PARAMETRES!$Q$16:$R$22,2,FALSE),0),
IF(N49=6,IF(AND(M49&gt;='2-CALCUL ANNUALISATION FORFAIT'!$G$4,M49&lt;='2-CALCUL ANNUALISATION FORFAIT'!$H$4),VLOOKUP(L49,PARAMETRES!$U$16:$V$22,2,FALSE),0),
IF(N49=7,IF(AND(M49&gt;='2-CALCUL ANNUALISATION FORFAIT'!$G$4,M49&lt;='2-CALCUL ANNUALISATION FORFAIT'!$H$4),VLOOKUP(L49,PARAMETRES!$Y$16:$Z$22,2,FALSE),0),
IF(N49=8,IF(AND(M49&gt;='2-CALCUL ANNUALISATION FORFAIT'!$G$4,M49&lt;='2-CALCUL ANNUALISATION FORFAIT'!$H$4),VLOOKUP(L49,PARAMETRES!$AC$16:$AD$22,2,FALSE),0),
IF(N49=9,IF(AND(M49&gt;='2-CALCUL ANNUALISATION FORFAIT'!$G$4,M49&lt;='2-CALCUL ANNUALISATION FORFAIT'!$H$4),VLOOKUP(L49,PARAMETRES!$AG$16:$AH$22,2,FALSE),0),
IF(N49=10,IF(AND(M49&gt;='2-CALCUL ANNUALISATION FORFAIT'!$G$4,M49&lt;='2-CALCUL ANNUALISATION FORFAIT'!$H$4),VLOOKUP(L49,PARAMETRES!$AK$16:$AL$22,2,FALSE),0))))))))))))</f>
        <v>RH</v>
      </c>
      <c r="P49" s="195">
        <f>IF(AND(M49&gt;='2-CALCUL ANNUALISATION FORFAIT'!$G$4,M49&lt;='2-CALCUL ANNUALISATION FORFAIT'!$H$4),VLOOKUP(O49,'2-CALCUL ANNUALISATION FORFAIT'!$E$24:$K$37,7,FALSE),"NP")</f>
        <v>0</v>
      </c>
      <c r="Q49" s="182" t="str">
        <f t="shared" si="3"/>
        <v>mardi</v>
      </c>
      <c r="R49" s="47">
        <f t="shared" si="15"/>
        <v>45776</v>
      </c>
      <c r="S49" s="232" cm="1">
        <f t="array" ref="S49">IFERROR(IF(OR(R49&lt;'2-CALCUL ANNUALISATION FORFAIT'!$G$4,R49&gt;'2-CALCUL ANNUALISATION FORFAIT'!$H$4),"NP",IF(R49=$AA$7,$Z$7,IF(Q49="lundi",IF(INDEX('2-CALCUL ANNUALISATION FORFAIT'!$K$43:$K$52,MOD(S48,COUNTIF('2-CALCUL ANNUALISATION FORFAIT'!$K$43:$K$52,"&gt;0"))+1)&gt;0,MOD(S48,COUNTIF('2-CALCUL ANNUALISATION FORFAIT'!$K$43:$K$52,"&gt;0"))+1,1),S48))),$Z$7)</f>
        <v>2</v>
      </c>
      <c r="T49" s="233" t="str">
        <f>IF(S49="NP","NP",
IF(S49=1,IF(AND(R49&gt;='2-CALCUL ANNUALISATION FORFAIT'!$G$4,R49&lt;='2-CALCUL ANNUALISATION FORFAIT'!$H$4),VLOOKUP(Q49,PARAMETRES!$A$16:$B$22,2,FALSE),0),
IF(S49=2,IF(AND(R49&gt;='2-CALCUL ANNUALISATION FORFAIT'!$G$4,R49&lt;='2-CALCUL ANNUALISATION FORFAIT'!$H$4),VLOOKUP(Q49,PARAMETRES!$E$16:$F$22,2,FALSE),0),
IF(S49=3,IF(AND(R49&gt;='2-CALCUL ANNUALISATION FORFAIT'!$G$4,R49&lt;='2-CALCUL ANNUALISATION FORFAIT'!$H$4),VLOOKUP(Q49,PARAMETRES!$I$16:$J$22,2,FALSE),0),
IF(S49=4,IF(AND(R49&gt;='2-CALCUL ANNUALISATION FORFAIT'!$G$4,R49&lt;='2-CALCUL ANNUALISATION FORFAIT'!$H$4),VLOOKUP(Q49,PARAMETRES!$M$16:$N$22,2,FALSE),0),
IF(S49=5,IF(AND(R49&gt;='2-CALCUL ANNUALISATION FORFAIT'!$G$4,R49&lt;='2-CALCUL ANNUALISATION FORFAIT'!$H$4),VLOOKUP(Q49,PARAMETRES!$Q$16:$R$22,2,FALSE),0),
IF(S49=6,IF(AND(R49&gt;='2-CALCUL ANNUALISATION FORFAIT'!$G$4,R49&lt;='2-CALCUL ANNUALISATION FORFAIT'!$H$4),VLOOKUP(Q49,PARAMETRES!$U$16:$V$22,2,FALSE),0),
IF(S49=7,IF(AND(R49&gt;='2-CALCUL ANNUALISATION FORFAIT'!$G$4,R49&lt;='2-CALCUL ANNUALISATION FORFAIT'!$H$4),VLOOKUP(Q49,PARAMETRES!$Y$16:$Z$22,2,FALSE),0),
IF(S49=8,IF(AND(R49&gt;='2-CALCUL ANNUALISATION FORFAIT'!$G$4,R49&lt;='2-CALCUL ANNUALISATION FORFAIT'!$H$4),VLOOKUP(Q49,PARAMETRES!$AC$16:$AD$22,2,FALSE),0),
IF(S49=9,IF(AND(R49&gt;='2-CALCUL ANNUALISATION FORFAIT'!$G$4,R49&lt;='2-CALCUL ANNUALISATION FORFAIT'!$H$4),VLOOKUP(Q49,PARAMETRES!$AG$16:$AH$22,2,FALSE),0),
IF(S49=10,IF(AND(R49&gt;='2-CALCUL ANNUALISATION FORFAIT'!$G$4,R49&lt;='2-CALCUL ANNUALISATION FORFAIT'!$H$4),VLOOKUP(Q49,PARAMETRES!$AK$16:$AL$22,2,FALSE),0))))))))))))</f>
        <v>J2</v>
      </c>
      <c r="U49" s="195">
        <f>IF(AND(R49&gt;='2-CALCUL ANNUALISATION FORFAIT'!$G$4,R49&lt;='2-CALCUL ANNUALISATION FORFAIT'!$H$4),VLOOKUP(T49,'2-CALCUL ANNUALISATION FORFAIT'!$E$24:$K$37,7,FALSE),"NP")</f>
        <v>0.20833333333333331</v>
      </c>
      <c r="V49" s="199" t="str">
        <f t="shared" si="4"/>
        <v>jeudi</v>
      </c>
      <c r="W49" s="181">
        <f t="shared" si="16"/>
        <v>45806</v>
      </c>
      <c r="X49" s="232" cm="1">
        <f t="array" ref="X49">IFERROR(IF(OR(W49&lt;'2-CALCUL ANNUALISATION FORFAIT'!$G$4,W49&gt;'2-CALCUL ANNUALISATION FORFAIT'!$H$4),"NP",IF(W49=$AA$7,$Z$7,IF(V49="lundi",IF(INDEX('2-CALCUL ANNUALISATION FORFAIT'!$K$43:$K$52,MOD(X48,COUNTIF('2-CALCUL ANNUALISATION FORFAIT'!$K$43:$K$52,"&gt;0"))+1)&gt;0,MOD(X48,COUNTIF('2-CALCUL ANNUALISATION FORFAIT'!$K$43:$K$52,"&gt;0"))+1,1),X48))),$Z$7)</f>
        <v>2</v>
      </c>
      <c r="Y49" s="233" t="str">
        <f>IF(X49="NP","NP",
IF(X49=1,IF(AND(W49&gt;='2-CALCUL ANNUALISATION FORFAIT'!$G$4,W49&lt;='2-CALCUL ANNUALISATION FORFAIT'!$H$4),VLOOKUP(V49,PARAMETRES!$A$16:$B$22,2,FALSE),0),
IF(X49=2,IF(AND(W49&gt;='2-CALCUL ANNUALISATION FORFAIT'!$G$4,W49&lt;='2-CALCUL ANNUALISATION FORFAIT'!$H$4),VLOOKUP(V49,PARAMETRES!$E$16:$F$22,2,FALSE),0),
IF(X49=3,IF(AND(W49&gt;='2-CALCUL ANNUALISATION FORFAIT'!$G$4,W49&lt;='2-CALCUL ANNUALISATION FORFAIT'!$H$4),VLOOKUP(V49,PARAMETRES!$I$16:$J$22,2,FALSE),0),
IF(X49=4,IF(AND(W49&gt;='2-CALCUL ANNUALISATION FORFAIT'!$G$4,W49&lt;='2-CALCUL ANNUALISATION FORFAIT'!$H$4),VLOOKUP(V49,PARAMETRES!$M$16:$N$22,2,FALSE),0),
IF(X49=5,IF(AND(W49&gt;='2-CALCUL ANNUALISATION FORFAIT'!$G$4,W49&lt;='2-CALCUL ANNUALISATION FORFAIT'!$H$4),VLOOKUP(V49,PARAMETRES!$Q$16:$R$22,2,FALSE),0),
IF(X49=6,IF(AND(W49&gt;='2-CALCUL ANNUALISATION FORFAIT'!$G$4,W49&lt;='2-CALCUL ANNUALISATION FORFAIT'!$H$4),VLOOKUP(V49,PARAMETRES!$U$16:$V$22,2,FALSE),0),
IF(X49=7,IF(AND(W49&gt;='2-CALCUL ANNUALISATION FORFAIT'!$G$4,W49&lt;='2-CALCUL ANNUALISATION FORFAIT'!$H$4),VLOOKUP(V49,PARAMETRES!$Y$16:$Z$22,2,FALSE),0),
IF(X49=8,IF(AND(W49&gt;='2-CALCUL ANNUALISATION FORFAIT'!$G$4,W49&lt;='2-CALCUL ANNUALISATION FORFAIT'!$H$4),VLOOKUP(V49,PARAMETRES!$AC$16:$AD$22,2,FALSE),0),
IF(X49=9,IF(AND(W49&gt;='2-CALCUL ANNUALISATION FORFAIT'!$G$4,W49&lt;='2-CALCUL ANNUALISATION FORFAIT'!$H$4),VLOOKUP(V49,PARAMETRES!$AG$16:$AH$22,2,FALSE),0),
IF(X49=10,IF(AND(W49&gt;='2-CALCUL ANNUALISATION FORFAIT'!$G$4,W49&lt;='2-CALCUL ANNUALISATION FORFAIT'!$H$4),VLOOKUP(V49,PARAMETRES!$AK$16:$AL$22,2,FALSE),0))))))))))))</f>
        <v>J2</v>
      </c>
      <c r="Z49" s="195">
        <f>IF(AND(W49&gt;='2-CALCUL ANNUALISATION FORFAIT'!$G$4,W49&lt;='2-CALCUL ANNUALISATION FORFAIT'!$H$4),VLOOKUP(Y49,'2-CALCUL ANNUALISATION FORFAIT'!$E$24:$K$37,7,FALSE),"NP")</f>
        <v>0.20833333333333331</v>
      </c>
      <c r="AA49" s="199" t="str">
        <f t="shared" si="5"/>
        <v>dimanche</v>
      </c>
      <c r="AB49" s="47">
        <f t="shared" si="17"/>
        <v>45837</v>
      </c>
      <c r="AC49" s="232" cm="1">
        <f t="array" ref="AC49">IFERROR(IF(OR(AB49&lt;'2-CALCUL ANNUALISATION FORFAIT'!$G$4,AB49&gt;'2-CALCUL ANNUALISATION FORFAIT'!$H$4),"NP",IF(AB49=$AA$7,$Z$7,IF(AA49="lundi",IF(INDEX('2-CALCUL ANNUALISATION FORFAIT'!$K$43:$K$52,MOD(AC48,COUNTIF('2-CALCUL ANNUALISATION FORFAIT'!$K$43:$K$52,"&gt;0"))+1)&gt;0,MOD(AC48,COUNTIF('2-CALCUL ANNUALISATION FORFAIT'!$K$43:$K$52,"&gt;0"))+1,1),AC48))),$Z$7)</f>
        <v>2</v>
      </c>
      <c r="AD49" s="233" t="str">
        <f>IF(AC49="NP","NP",
IF(AC49=1,IF(AND(AB49&gt;='2-CALCUL ANNUALISATION FORFAIT'!$G$4,AB49&lt;='2-CALCUL ANNUALISATION FORFAIT'!$H$4),VLOOKUP(AA49,PARAMETRES!$A$16:$B$22,2,FALSE),0),
IF(AC49=2,IF(AND(AB49&gt;='2-CALCUL ANNUALISATION FORFAIT'!$G$4,AB49&lt;='2-CALCUL ANNUALISATION FORFAIT'!$H$4),VLOOKUP(AA49,PARAMETRES!$E$16:$F$22,2,FALSE),0),
IF(AC49=3,IF(AND(AB49&gt;='2-CALCUL ANNUALISATION FORFAIT'!$G$4,AB49&lt;='2-CALCUL ANNUALISATION FORFAIT'!$H$4),VLOOKUP(AA49,PARAMETRES!$I$16:$J$22,2,FALSE),0),
IF(AC49=4,IF(AND(AB49&gt;='2-CALCUL ANNUALISATION FORFAIT'!$G$4,AB49&lt;='2-CALCUL ANNUALISATION FORFAIT'!$H$4),VLOOKUP(AA49,PARAMETRES!$M$16:$N$22,2,FALSE),0),
IF(AC49=5,IF(AND(AB49&gt;='2-CALCUL ANNUALISATION FORFAIT'!$G$4,AB49&lt;='2-CALCUL ANNUALISATION FORFAIT'!$H$4),VLOOKUP(AA49,PARAMETRES!$Q$16:$R$22,2,FALSE),0),
IF(AC49=6,IF(AND(AB49&gt;='2-CALCUL ANNUALISATION FORFAIT'!$G$4,AB49&lt;='2-CALCUL ANNUALISATION FORFAIT'!$H$4),VLOOKUP(AA49,PARAMETRES!$U$16:$V$22,2,FALSE),0),
IF(AC49=7,IF(AND(AB49&gt;='2-CALCUL ANNUALISATION FORFAIT'!$G$4,AB49&lt;='2-CALCUL ANNUALISATION FORFAIT'!$H$4),VLOOKUP(AA49,PARAMETRES!$Y$16:$Z$22,2,FALSE),0),
IF(AC49=8,IF(AND(AB49&gt;='2-CALCUL ANNUALISATION FORFAIT'!$G$4,AB49&lt;='2-CALCUL ANNUALISATION FORFAIT'!$H$4),VLOOKUP(AA49,PARAMETRES!$AC$16:$AD$22,2,FALSE),0),
IF(AC49=9,IF(AND(AB49&gt;='2-CALCUL ANNUALISATION FORFAIT'!$G$4,AB49&lt;='2-CALCUL ANNUALISATION FORFAIT'!$H$4),VLOOKUP(AA49,PARAMETRES!$AG$16:$AH$22,2,FALSE),0),
IF(AC49=10,IF(AND(AB49&gt;='2-CALCUL ANNUALISATION FORFAIT'!$G$4,AB49&lt;='2-CALCUL ANNUALISATION FORFAIT'!$H$4),VLOOKUP(AA49,PARAMETRES!$AK$16:$AL$22,2,FALSE),0))))))))))))</f>
        <v>RH</v>
      </c>
      <c r="AE49" s="195">
        <f>IF(AND(AB49&gt;='2-CALCUL ANNUALISATION FORFAIT'!$G$4,AB49&lt;='2-CALCUL ANNUALISATION FORFAIT'!$H$4),VLOOKUP(AD49,'2-CALCUL ANNUALISATION FORFAIT'!$E$24:$K$37,7,FALSE),"NP")</f>
        <v>0</v>
      </c>
      <c r="AF49" s="201" t="str">
        <f t="shared" si="6"/>
        <v>mardi</v>
      </c>
      <c r="AG49" s="47">
        <f t="shared" si="18"/>
        <v>45867</v>
      </c>
      <c r="AH49" s="232" cm="1">
        <f t="array" ref="AH49">IFERROR(IF(OR(AG49&lt;'2-CALCUL ANNUALISATION FORFAIT'!$G$4,AG49&gt;'2-CALCUL ANNUALISATION FORFAIT'!$H$4),"NP",IF(AG49=$AA$7,$Z$7,IF(AF49="lundi",IF(INDEX('2-CALCUL ANNUALISATION FORFAIT'!$K$43:$K$52,MOD(AH48,COUNTIF('2-CALCUL ANNUALISATION FORFAIT'!$K$43:$K$52,"&gt;0"))+1)&gt;0,MOD(AH48,COUNTIF('2-CALCUL ANNUALISATION FORFAIT'!$K$43:$K$52,"&gt;0"))+1,1),AH48))),$Z$7)</f>
        <v>1</v>
      </c>
      <c r="AI49" s="233" t="str">
        <f>IF(AH49="NP","NP",
IF(AH49=1,IF(AND(AG49&gt;='2-CALCUL ANNUALISATION FORFAIT'!$G$4,AG49&lt;='2-CALCUL ANNUALISATION FORFAIT'!$H$4),VLOOKUP(AF49,PARAMETRES!$A$16:$B$22,2,FALSE),0),
IF(AH49=2,IF(AND(AG49&gt;='2-CALCUL ANNUALISATION FORFAIT'!$G$4,AG49&lt;='2-CALCUL ANNUALISATION FORFAIT'!$H$4),VLOOKUP(AF49,PARAMETRES!$E$16:$F$22,2,FALSE),0),
IF(AH49=3,IF(AND(AG49&gt;='2-CALCUL ANNUALISATION FORFAIT'!$G$4,AG49&lt;='2-CALCUL ANNUALISATION FORFAIT'!$H$4),VLOOKUP(AF49,PARAMETRES!$I$16:$J$22,2,FALSE),0),
IF(AH49=4,IF(AND(AG49&gt;='2-CALCUL ANNUALISATION FORFAIT'!$G$4,AG49&lt;='2-CALCUL ANNUALISATION FORFAIT'!$H$4),VLOOKUP(AF49,PARAMETRES!$M$16:$N$22,2,FALSE),0),
IF(AH49=5,IF(AND(AG49&gt;='2-CALCUL ANNUALISATION FORFAIT'!$G$4,AG49&lt;='2-CALCUL ANNUALISATION FORFAIT'!$H$4),VLOOKUP(AF49,PARAMETRES!$Q$16:$R$22,2,FALSE),0),
IF(AH49=6,IF(AND(AG49&gt;='2-CALCUL ANNUALISATION FORFAIT'!$G$4,AG49&lt;='2-CALCUL ANNUALISATION FORFAIT'!$H$4),VLOOKUP(AF49,PARAMETRES!$U$16:$V$22,2,FALSE),0),
IF(AH49=7,IF(AND(AG49&gt;='2-CALCUL ANNUALISATION FORFAIT'!$G$4,AG49&lt;='2-CALCUL ANNUALISATION FORFAIT'!$H$4),VLOOKUP(AF49,PARAMETRES!$Y$16:$Z$22,2,FALSE),0),
IF(AH49=8,IF(AND(AG49&gt;='2-CALCUL ANNUALISATION FORFAIT'!$G$4,AG49&lt;='2-CALCUL ANNUALISATION FORFAIT'!$H$4),VLOOKUP(AF49,PARAMETRES!$AC$16:$AD$22,2,FALSE),0),
IF(AH49=9,IF(AND(AG49&gt;='2-CALCUL ANNUALISATION FORFAIT'!$G$4,AG49&lt;='2-CALCUL ANNUALISATION FORFAIT'!$H$4),VLOOKUP(AF49,PARAMETRES!$AG$16:$AH$22,2,FALSE),0),
IF(AH49=10,IF(AND(AG49&gt;='2-CALCUL ANNUALISATION FORFAIT'!$G$4,AG49&lt;='2-CALCUL ANNUALISATION FORFAIT'!$H$4),VLOOKUP(AF49,PARAMETRES!$AK$16:$AL$22,2,FALSE),0))))))))))))</f>
        <v>J</v>
      </c>
      <c r="AJ49" s="195">
        <f>IF(AND(AG49&gt;='2-CALCUL ANNUALISATION FORFAIT'!$G$4,AG49&lt;='2-CALCUL ANNUALISATION FORFAIT'!$H$4),VLOOKUP(AI49,'2-CALCUL ANNUALISATION FORFAIT'!$E$24:$K$37,7,FALSE),"NP")</f>
        <v>0.37500000000000006</v>
      </c>
      <c r="AK49" s="182" t="str">
        <f t="shared" si="7"/>
        <v>vendredi</v>
      </c>
      <c r="AL49" s="47">
        <f t="shared" si="19"/>
        <v>45898</v>
      </c>
      <c r="AM49" s="232" cm="1">
        <f t="array" ref="AM49">IFERROR(IF(OR(AL49&lt;'2-CALCUL ANNUALISATION FORFAIT'!$G$4,AL49&gt;'2-CALCUL ANNUALISATION FORFAIT'!$H$4),"NP",IF(AL49=$AA$7,$Z$7,IF(AK49="lundi",IF(INDEX('2-CALCUL ANNUALISATION FORFAIT'!$K$43:$K$52,MOD(AM48,COUNTIF('2-CALCUL ANNUALISATION FORFAIT'!$K$43:$K$52,"&gt;0"))+1)&gt;0,MOD(AM48,COUNTIF('2-CALCUL ANNUALISATION FORFAIT'!$K$43:$K$52,"&gt;0"))+1,1),AM48))),$Z$7)</f>
        <v>1</v>
      </c>
      <c r="AN49" s="233" t="str">
        <f>IF(AM49="NP","NP",
IF(AM49=1,IF(AND(AL49&gt;='2-CALCUL ANNUALISATION FORFAIT'!$G$4,AL49&lt;='2-CALCUL ANNUALISATION FORFAIT'!$H$4),VLOOKUP(AK49,PARAMETRES!$A$16:$B$22,2,FALSE),0),
IF(AM49=2,IF(AND(AL49&gt;='2-CALCUL ANNUALISATION FORFAIT'!$G$4,AL49&lt;='2-CALCUL ANNUALISATION FORFAIT'!$H$4),VLOOKUP(AK49,PARAMETRES!$E$16:$F$22,2,FALSE),0),
IF(AM49=3,IF(AND(AL49&gt;='2-CALCUL ANNUALISATION FORFAIT'!$G$4,AL49&lt;='2-CALCUL ANNUALISATION FORFAIT'!$H$4),VLOOKUP(AK49,PARAMETRES!$I$16:$J$22,2,FALSE),0),
IF(AM49=4,IF(AND(AL49&gt;='2-CALCUL ANNUALISATION FORFAIT'!$G$4,AL49&lt;='2-CALCUL ANNUALISATION FORFAIT'!$H$4),VLOOKUP(AK49,PARAMETRES!$M$16:$N$22,2,FALSE),0),
IF(AM49=5,IF(AND(AL49&gt;='2-CALCUL ANNUALISATION FORFAIT'!$G$4,AL49&lt;='2-CALCUL ANNUALISATION FORFAIT'!$H$4),VLOOKUP(AK49,PARAMETRES!$Q$16:$R$22,2,FALSE),0),
IF(AM49=6,IF(AND(AL49&gt;='2-CALCUL ANNUALISATION FORFAIT'!$G$4,AL49&lt;='2-CALCUL ANNUALISATION FORFAIT'!$H$4),VLOOKUP(AK49,PARAMETRES!$U$16:$V$22,2,FALSE),0),
IF(AM49=7,IF(AND(AL49&gt;='2-CALCUL ANNUALISATION FORFAIT'!$G$4,AL49&lt;='2-CALCUL ANNUALISATION FORFAIT'!$H$4),VLOOKUP(AK49,PARAMETRES!$Y$16:$Z$22,2,FALSE),0),
IF(AM49=8,IF(AND(AL49&gt;='2-CALCUL ANNUALISATION FORFAIT'!$G$4,AL49&lt;='2-CALCUL ANNUALISATION FORFAIT'!$H$4),VLOOKUP(AK49,PARAMETRES!$AC$16:$AD$22,2,FALSE),0),
IF(AM49=9,IF(AND(AL49&gt;='2-CALCUL ANNUALISATION FORFAIT'!$G$4,AL49&lt;='2-CALCUL ANNUALISATION FORFAIT'!$H$4),VLOOKUP(AK49,PARAMETRES!$AG$16:$AH$22,2,FALSE),0),
IF(AM49=10,IF(AND(AL49&gt;='2-CALCUL ANNUALISATION FORFAIT'!$G$4,AL49&lt;='2-CALCUL ANNUALISATION FORFAIT'!$H$4),VLOOKUP(AK49,PARAMETRES!$AK$16:$AL$22,2,FALSE),0))))))))))))</f>
        <v>J</v>
      </c>
      <c r="AO49" s="195">
        <f>IF(AND(AL49&gt;='2-CALCUL ANNUALISATION FORFAIT'!$G$4,AL49&lt;='2-CALCUL ANNUALISATION FORFAIT'!$H$4),VLOOKUP(AN49,'2-CALCUL ANNUALISATION FORFAIT'!$E$24:$K$37,7,FALSE),"NP")</f>
        <v>0.37500000000000006</v>
      </c>
      <c r="AP49" s="182" t="str">
        <f t="shared" si="8"/>
        <v>lundi</v>
      </c>
      <c r="AQ49" s="47">
        <f t="shared" si="20"/>
        <v>45929</v>
      </c>
      <c r="AR49" s="232" cm="1">
        <f t="array" ref="AR49">IFERROR(IF(OR(AQ49&lt;'2-CALCUL ANNUALISATION FORFAIT'!$G$4,AQ49&gt;'2-CALCUL ANNUALISATION FORFAIT'!$H$4),"NP",IF(AQ49=$AA$7,$Z$7,IF(AP49="lundi",IF(INDEX('2-CALCUL ANNUALISATION FORFAIT'!$K$43:$K$52,MOD(AR48,COUNTIF('2-CALCUL ANNUALISATION FORFAIT'!$K$43:$K$52,"&gt;0"))+1)&gt;0,MOD(AR48,COUNTIF('2-CALCUL ANNUALISATION FORFAIT'!$K$43:$K$52,"&gt;0"))+1,1),AR48))),$Z$7)</f>
        <v>2</v>
      </c>
      <c r="AS49" s="233" t="str">
        <f>IF(AR49="NP","NP",
IF(AR49=1,IF(AND(AQ49&gt;='2-CALCUL ANNUALISATION FORFAIT'!$G$4,AQ49&lt;='2-CALCUL ANNUALISATION FORFAIT'!$H$4),VLOOKUP(AP49,PARAMETRES!$A$16:$B$22,2,FALSE),0),
IF(AR49=2,IF(AND(AQ49&gt;='2-CALCUL ANNUALISATION FORFAIT'!$G$4,AQ49&lt;='2-CALCUL ANNUALISATION FORFAIT'!$H$4),VLOOKUP(AP49,PARAMETRES!$E$16:$F$22,2,FALSE),0),
IF(AR49=3,IF(AND(AQ49&gt;='2-CALCUL ANNUALISATION FORFAIT'!$G$4,AQ49&lt;='2-CALCUL ANNUALISATION FORFAIT'!$H$4),VLOOKUP(AP49,PARAMETRES!$I$16:$J$22,2,FALSE),0),
IF(AR49=4,IF(AND(AQ49&gt;='2-CALCUL ANNUALISATION FORFAIT'!$G$4,AQ49&lt;='2-CALCUL ANNUALISATION FORFAIT'!$H$4),VLOOKUP(AP49,PARAMETRES!$M$16:$N$22,2,FALSE),0),
IF(AR49=5,IF(AND(AQ49&gt;='2-CALCUL ANNUALISATION FORFAIT'!$G$4,AQ49&lt;='2-CALCUL ANNUALISATION FORFAIT'!$H$4),VLOOKUP(AP49,PARAMETRES!$Q$16:$R$22,2,FALSE),0),
IF(AR49=6,IF(AND(AQ49&gt;='2-CALCUL ANNUALISATION FORFAIT'!$G$4,AQ49&lt;='2-CALCUL ANNUALISATION FORFAIT'!$H$4),VLOOKUP(AP49,PARAMETRES!$U$16:$V$22,2,FALSE),0),
IF(AR49=7,IF(AND(AQ49&gt;='2-CALCUL ANNUALISATION FORFAIT'!$G$4,AQ49&lt;='2-CALCUL ANNUALISATION FORFAIT'!$H$4),VLOOKUP(AP49,PARAMETRES!$Y$16:$Z$22,2,FALSE),0),
IF(AR49=8,IF(AND(AQ49&gt;='2-CALCUL ANNUALISATION FORFAIT'!$G$4,AQ49&lt;='2-CALCUL ANNUALISATION FORFAIT'!$H$4),VLOOKUP(AP49,PARAMETRES!$AC$16:$AD$22,2,FALSE),0),
IF(AR49=9,IF(AND(AQ49&gt;='2-CALCUL ANNUALISATION FORFAIT'!$G$4,AQ49&lt;='2-CALCUL ANNUALISATION FORFAIT'!$H$4),VLOOKUP(AP49,PARAMETRES!$AG$16:$AH$22,2,FALSE),0),
IF(AR49=10,IF(AND(AQ49&gt;='2-CALCUL ANNUALISATION FORFAIT'!$G$4,AQ49&lt;='2-CALCUL ANNUALISATION FORFAIT'!$H$4),VLOOKUP(AP49,PARAMETRES!$AK$16:$AL$22,2,FALSE),0))))))))))))</f>
        <v>J2</v>
      </c>
      <c r="AT49" s="195">
        <f>IF(AND(AQ49&gt;='2-CALCUL ANNUALISATION FORFAIT'!$G$4,AQ49&lt;='2-CALCUL ANNUALISATION FORFAIT'!$H$4),VLOOKUP(AS49,'2-CALCUL ANNUALISATION FORFAIT'!$E$24:$K$37,7,FALSE),"NP")</f>
        <v>0.20833333333333331</v>
      </c>
      <c r="AU49" s="182" t="str">
        <f t="shared" si="9"/>
        <v>mercredi</v>
      </c>
      <c r="AV49" s="180">
        <f t="shared" si="21"/>
        <v>45959</v>
      </c>
      <c r="AW49" s="232" cm="1">
        <f t="array" ref="AW49">IFERROR(IF(OR(AV49&lt;'2-CALCUL ANNUALISATION FORFAIT'!$G$4,AV49&gt;'2-CALCUL ANNUALISATION FORFAIT'!$H$4),"NP",IF(AV49=$AA$7,$Z$7,IF(AU49="lundi",IF(INDEX('2-CALCUL ANNUALISATION FORFAIT'!$K$43:$K$52,MOD(AW48,COUNTIF('2-CALCUL ANNUALISATION FORFAIT'!$K$43:$K$52,"&gt;0"))+1)&gt;0,MOD(AW48,COUNTIF('2-CALCUL ANNUALISATION FORFAIT'!$K$43:$K$52,"&gt;0"))+1,1),AW48))),$Z$7)</f>
        <v>2</v>
      </c>
      <c r="AX49" s="233" t="str">
        <f>IF(AW49="NP","NP",
IF(AW49=1,IF(AND(AV49&gt;='2-CALCUL ANNUALISATION FORFAIT'!$G$4,AV49&lt;='2-CALCUL ANNUALISATION FORFAIT'!$H$4),VLOOKUP(AU49,PARAMETRES!$A$16:$B$22,2,FALSE),0),
IF(AW49=2,IF(AND(AV49&gt;='2-CALCUL ANNUALISATION FORFAIT'!$G$4,AV49&lt;='2-CALCUL ANNUALISATION FORFAIT'!$H$4),VLOOKUP(AU49,PARAMETRES!$E$16:$F$22,2,FALSE),0),
IF(AW49=3,IF(AND(AV49&gt;='2-CALCUL ANNUALISATION FORFAIT'!$G$4,AV49&lt;='2-CALCUL ANNUALISATION FORFAIT'!$H$4),VLOOKUP(AU49,PARAMETRES!$I$16:$J$22,2,FALSE),0),
IF(AW49=4,IF(AND(AV49&gt;='2-CALCUL ANNUALISATION FORFAIT'!$G$4,AV49&lt;='2-CALCUL ANNUALISATION FORFAIT'!$H$4),VLOOKUP(AU49,PARAMETRES!$M$16:$N$22,2,FALSE),0),
IF(AW49=5,IF(AND(AV49&gt;='2-CALCUL ANNUALISATION FORFAIT'!$G$4,AV49&lt;='2-CALCUL ANNUALISATION FORFAIT'!$H$4),VLOOKUP(AU49,PARAMETRES!$Q$16:$R$22,2,FALSE),0),
IF(AW49=6,IF(AND(AV49&gt;='2-CALCUL ANNUALISATION FORFAIT'!$G$4,AV49&lt;='2-CALCUL ANNUALISATION FORFAIT'!$H$4),VLOOKUP(AU49,PARAMETRES!$U$16:$V$22,2,FALSE),0),
IF(AW49=7,IF(AND(AV49&gt;='2-CALCUL ANNUALISATION FORFAIT'!$G$4,AV49&lt;='2-CALCUL ANNUALISATION FORFAIT'!$H$4),VLOOKUP(AU49,PARAMETRES!$Y$16:$Z$22,2,FALSE),0),
IF(AW49=8,IF(AND(AV49&gt;='2-CALCUL ANNUALISATION FORFAIT'!$G$4,AV49&lt;='2-CALCUL ANNUALISATION FORFAIT'!$H$4),VLOOKUP(AU49,PARAMETRES!$AC$16:$AD$22,2,FALSE),0),
IF(AW49=9,IF(AND(AV49&gt;='2-CALCUL ANNUALISATION FORFAIT'!$G$4,AV49&lt;='2-CALCUL ANNUALISATION FORFAIT'!$H$4),VLOOKUP(AU49,PARAMETRES!$AG$16:$AH$22,2,FALSE),0),
IF(AW49=10,IF(AND(AV49&gt;='2-CALCUL ANNUALISATION FORFAIT'!$G$4,AV49&lt;='2-CALCUL ANNUALISATION FORFAIT'!$H$4),VLOOKUP(AU49,PARAMETRES!$AK$16:$AL$22,2,FALSE),0))))))))))))</f>
        <v>J2</v>
      </c>
      <c r="AY49" s="195">
        <f>IF(AND(AV49&gt;='2-CALCUL ANNUALISATION FORFAIT'!$G$4,AV49&lt;='2-CALCUL ANNUALISATION FORFAIT'!$H$4),VLOOKUP(AX49,'2-CALCUL ANNUALISATION FORFAIT'!$E$24:$K$37,7,FALSE),"NP")</f>
        <v>0.20833333333333331</v>
      </c>
      <c r="AZ49" s="182" t="str">
        <f t="shared" si="10"/>
        <v>samedi</v>
      </c>
      <c r="BA49" s="47">
        <f t="shared" si="22"/>
        <v>45990</v>
      </c>
      <c r="BB49" s="232" cm="1">
        <f t="array" ref="BB49">IFERROR(IF(OR(BA49&lt;'2-CALCUL ANNUALISATION FORFAIT'!$G$4,BA49&gt;'2-CALCUL ANNUALISATION FORFAIT'!$H$4),"NP",IF(BA49=$AA$7,$Z$7,IF(AZ49="lundi",IF(INDEX('2-CALCUL ANNUALISATION FORFAIT'!$K$43:$K$52,MOD(BB48,COUNTIF('2-CALCUL ANNUALISATION FORFAIT'!$K$43:$K$52,"&gt;0"))+1)&gt;0,MOD(BB48,COUNTIF('2-CALCUL ANNUALISATION FORFAIT'!$K$43:$K$52,"&gt;0"))+1,1),BB48))),$Z$7)</f>
        <v>2</v>
      </c>
      <c r="BC49" s="233" t="str">
        <f>IF(BB49="NP","NP",
IF(BB49=1,IF(AND(BA49&gt;='2-CALCUL ANNUALISATION FORFAIT'!$G$4,BA49&lt;='2-CALCUL ANNUALISATION FORFAIT'!$H$4),VLOOKUP(AZ49,PARAMETRES!$A$16:$B$22,2,FALSE),0),
IF(BB49=2,IF(AND(BA49&gt;='2-CALCUL ANNUALISATION FORFAIT'!$G$4,BA49&lt;='2-CALCUL ANNUALISATION FORFAIT'!$H$4),VLOOKUP(AZ49,PARAMETRES!$E$16:$F$22,2,FALSE),0),
IF(BB49=3,IF(AND(BA49&gt;='2-CALCUL ANNUALISATION FORFAIT'!$G$4,BA49&lt;='2-CALCUL ANNUALISATION FORFAIT'!$H$4),VLOOKUP(AZ49,PARAMETRES!$I$16:$J$22,2,FALSE),0),
IF(BB49=4,IF(AND(BA49&gt;='2-CALCUL ANNUALISATION FORFAIT'!$G$4,BA49&lt;='2-CALCUL ANNUALISATION FORFAIT'!$H$4),VLOOKUP(AZ49,PARAMETRES!$M$16:$N$22,2,FALSE),0),
IF(BB49=5,IF(AND(BA49&gt;='2-CALCUL ANNUALISATION FORFAIT'!$G$4,BA49&lt;='2-CALCUL ANNUALISATION FORFAIT'!$H$4),VLOOKUP(AZ49,PARAMETRES!$Q$16:$R$22,2,FALSE),0),
IF(BB49=6,IF(AND(BA49&gt;='2-CALCUL ANNUALISATION FORFAIT'!$G$4,BA49&lt;='2-CALCUL ANNUALISATION FORFAIT'!$H$4),VLOOKUP(AZ49,PARAMETRES!$U$16:$V$22,2,FALSE),0),
IF(BB49=7,IF(AND(BA49&gt;='2-CALCUL ANNUALISATION FORFAIT'!$G$4,BA49&lt;='2-CALCUL ANNUALISATION FORFAIT'!$H$4),VLOOKUP(AZ49,PARAMETRES!$Y$16:$Z$22,2,FALSE),0),
IF(BB49=8,IF(AND(BA49&gt;='2-CALCUL ANNUALISATION FORFAIT'!$G$4,BA49&lt;='2-CALCUL ANNUALISATION FORFAIT'!$H$4),VLOOKUP(AZ49,PARAMETRES!$AC$16:$AD$22,2,FALSE),0),
IF(BB49=9,IF(AND(BA49&gt;='2-CALCUL ANNUALISATION FORFAIT'!$G$4,BA49&lt;='2-CALCUL ANNUALISATION FORFAIT'!$H$4),VLOOKUP(AZ49,PARAMETRES!$AG$16:$AH$22,2,FALSE),0),
IF(BB49=10,IF(AND(BA49&gt;='2-CALCUL ANNUALISATION FORFAIT'!$G$4,BA49&lt;='2-CALCUL ANNUALISATION FORFAIT'!$H$4),VLOOKUP(AZ49,PARAMETRES!$AK$16:$AL$22,2,FALSE),0))))))))))))</f>
        <v>RH</v>
      </c>
      <c r="BD49" s="195">
        <f>IF(AND(BA49&gt;='2-CALCUL ANNUALISATION FORFAIT'!$G$4,BA49&lt;='2-CALCUL ANNUALISATION FORFAIT'!$H$4),VLOOKUP(BC49,'2-CALCUL ANNUALISATION FORFAIT'!$E$24:$K$37,7,FALSE),"NP")</f>
        <v>0</v>
      </c>
      <c r="BE49" s="182" t="str">
        <f t="shared" si="11"/>
        <v>lundi</v>
      </c>
      <c r="BF49" s="47">
        <f t="shared" si="23"/>
        <v>46020</v>
      </c>
      <c r="BG49" s="232" cm="1">
        <f t="array" ref="BG49">IFERROR(IF(OR(BF49&lt;'2-CALCUL ANNUALISATION FORFAIT'!$G$4,BF49&gt;'2-CALCUL ANNUALISATION FORFAIT'!$H$4),"NP",IF(BF49=$AA$7,$Z$7,IF(BE49="lundi",IF(INDEX('2-CALCUL ANNUALISATION FORFAIT'!$K$43:$K$52,MOD(BG48,COUNTIF('2-CALCUL ANNUALISATION FORFAIT'!$K$43:$K$52,"&gt;0"))+1)&gt;0,MOD(BG48,COUNTIF('2-CALCUL ANNUALISATION FORFAIT'!$K$43:$K$52,"&gt;0"))+1,1),BG48))),$Z$7)</f>
        <v>1</v>
      </c>
      <c r="BH49" s="233" t="str">
        <f>IF(BG49="NP","NP",
IF(BG49=1,IF(AND(BF49&gt;='2-CALCUL ANNUALISATION FORFAIT'!$G$4,BF49&lt;='2-CALCUL ANNUALISATION FORFAIT'!$H$4),VLOOKUP(BE49,PARAMETRES!$A$16:$B$22,2,FALSE),0),
IF(BG49=2,IF(AND(BF49&gt;='2-CALCUL ANNUALISATION FORFAIT'!$G$4,BF49&lt;='2-CALCUL ANNUALISATION FORFAIT'!$H$4),VLOOKUP(BE49,PARAMETRES!$E$16:$F$22,2,FALSE),0),
IF(BG49=3,IF(AND(BF49&gt;='2-CALCUL ANNUALISATION FORFAIT'!$G$4,BF49&lt;='2-CALCUL ANNUALISATION FORFAIT'!$H$4),VLOOKUP(BE49,PARAMETRES!$I$16:$J$22,2,FALSE),0),
IF(BG49=4,IF(AND(BF49&gt;='2-CALCUL ANNUALISATION FORFAIT'!$G$4,BF49&lt;='2-CALCUL ANNUALISATION FORFAIT'!$H$4),VLOOKUP(BE49,PARAMETRES!$M$16:$N$22,2,FALSE),0),
IF(BG49=5,IF(AND(BF49&gt;='2-CALCUL ANNUALISATION FORFAIT'!$G$4,BF49&lt;='2-CALCUL ANNUALISATION FORFAIT'!$H$4),VLOOKUP(BE49,PARAMETRES!$Q$16:$R$22,2,FALSE),0),
IF(BG49=6,IF(AND(BF49&gt;='2-CALCUL ANNUALISATION FORFAIT'!$G$4,BF49&lt;='2-CALCUL ANNUALISATION FORFAIT'!$H$4),VLOOKUP(BE49,PARAMETRES!$U$16:$V$22,2,FALSE),0),
IF(BG49=7,IF(AND(BF49&gt;='2-CALCUL ANNUALISATION FORFAIT'!$G$4,BF49&lt;='2-CALCUL ANNUALISATION FORFAIT'!$H$4),VLOOKUP(BE49,PARAMETRES!$Y$16:$Z$22,2,FALSE),0),
IF(BG49=8,IF(AND(BF49&gt;='2-CALCUL ANNUALISATION FORFAIT'!$G$4,BF49&lt;='2-CALCUL ANNUALISATION FORFAIT'!$H$4),VLOOKUP(BE49,PARAMETRES!$AC$16:$AD$22,2,FALSE),0),
IF(BG49=9,IF(AND(BF49&gt;='2-CALCUL ANNUALISATION FORFAIT'!$G$4,BF49&lt;='2-CALCUL ANNUALISATION FORFAIT'!$H$4),VLOOKUP(BE49,PARAMETRES!$AG$16:$AH$22,2,FALSE),0),
IF(BG49=10,IF(AND(BF49&gt;='2-CALCUL ANNUALISATION FORFAIT'!$G$4,BF49&lt;='2-CALCUL ANNUALISATION FORFAIT'!$H$4),VLOOKUP(BE49,PARAMETRES!$AK$16:$AL$22,2,FALSE),0))))))))))))</f>
        <v>J</v>
      </c>
      <c r="BI49" s="183">
        <f>IF(AND(BF49&gt;='2-CALCUL ANNUALISATION FORFAIT'!$G$4,BF49&lt;='2-CALCUL ANNUALISATION FORFAIT'!$H$4),VLOOKUP(BH49,'2-CALCUL ANNUALISATION FORFAIT'!$E$24:$K$37,7,FALSE),"NP")</f>
        <v>0.37500000000000006</v>
      </c>
    </row>
    <row r="50" spans="2:64" ht="22.15" customHeight="1" x14ac:dyDescent="0.25">
      <c r="B50" s="182" t="str">
        <f t="shared" si="0"/>
        <v>jeudi</v>
      </c>
      <c r="C50" s="47">
        <f t="shared" si="12"/>
        <v>45687</v>
      </c>
      <c r="D50" s="232" cm="1">
        <f t="array" ref="D50">IFERROR(IF(OR(C50&lt;'2-CALCUL ANNUALISATION FORFAIT'!$G$4,C50&gt;'2-CALCUL ANNUALISATION FORFAIT'!$H$4),"NP",IF(C50=$AA$7,$Z$7,IF(B50="lundi",IF(INDEX('2-CALCUL ANNUALISATION FORFAIT'!$K$43:$K$52,MOD(D49,COUNTIF('2-CALCUL ANNUALISATION FORFAIT'!$K$43:$K$52,"&gt;0"))+1)&gt;0,MOD(D49,COUNTIF('2-CALCUL ANNUALISATION FORFAIT'!$K$43:$K$52,"&gt;0"))+1,1),D49))),$Z$7)</f>
        <v>1</v>
      </c>
      <c r="E50" s="233" t="str">
        <f>IF(D50="NP","NP",
IF(D50=1,IF(AND(C50&gt;='2-CALCUL ANNUALISATION FORFAIT'!$G$4,C50&lt;='2-CALCUL ANNUALISATION FORFAIT'!$H$4),VLOOKUP(B50,PARAMETRES!$A$16:$B$22,2,FALSE),0),
IF(D50=2,IF(AND(C50&gt;='2-CALCUL ANNUALISATION FORFAIT'!$G$4,C50&lt;='2-CALCUL ANNUALISATION FORFAIT'!$H$4),VLOOKUP(B50,PARAMETRES!$E$16:$F$22,2,FALSE),0),
IF(D50=3,IF(AND(C50&gt;='2-CALCUL ANNUALISATION FORFAIT'!$G$4,C50&lt;='2-CALCUL ANNUALISATION FORFAIT'!$H$4),VLOOKUP(B50,PARAMETRES!$I$16:$J$22,2,FALSE),0),
IF(D50=4,IF(AND(C50&gt;='2-CALCUL ANNUALISATION FORFAIT'!$G$4,C50&lt;='2-CALCUL ANNUALISATION FORFAIT'!$H$4),VLOOKUP(B50,PARAMETRES!$M$16:$N$22,2,FALSE),0),
IF(D50=5,IF(AND(C50&gt;='2-CALCUL ANNUALISATION FORFAIT'!$G$4,C50&lt;='2-CALCUL ANNUALISATION FORFAIT'!$H$4),VLOOKUP(B50,PARAMETRES!$Q$16:$R$22,2,FALSE),0),
IF(D50=6,IF(AND(C50&gt;='2-CALCUL ANNUALISATION FORFAIT'!$G$4,C50&lt;='2-CALCUL ANNUALISATION FORFAIT'!$H$4),VLOOKUP(B50,PARAMETRES!$U$16:$V$22,2,FALSE),0),
IF(D50=7,IF(AND(C50&gt;='2-CALCUL ANNUALISATION FORFAIT'!$G$4,C50&lt;='2-CALCUL ANNUALISATION FORFAIT'!$H$4),VLOOKUP(B50,PARAMETRES!$Y$16:$Z$22,2,FALSE),0),
IF(D50=8,IF(AND(C50&gt;='2-CALCUL ANNUALISATION FORFAIT'!$G$4,C50&lt;='2-CALCUL ANNUALISATION FORFAIT'!$H$4),VLOOKUP(B50,PARAMETRES!$AC$16:$AD$22,2,FALSE),0),
IF(D50=9,IF(AND(C50&gt;='2-CALCUL ANNUALISATION FORFAIT'!$G$4,C50&lt;='2-CALCUL ANNUALISATION FORFAIT'!$H$4),VLOOKUP(B50,PARAMETRES!$AG$16:$AH$22,2,FALSE),0),
IF(D50=10,IF(AND(C50&gt;='2-CALCUL ANNUALISATION FORFAIT'!$G$4,C50&lt;='2-CALCUL ANNUALISATION FORFAIT'!$H$4),VLOOKUP(B50,PARAMETRES!$AK$16:$AL$22,2,FALSE),0))))))))))))</f>
        <v>J</v>
      </c>
      <c r="F50" s="183">
        <f>IF(AND(C50&gt;='2-CALCUL ANNUALISATION FORFAIT'!$G$4,C50&lt;='2-CALCUL ANNUALISATION FORFAIT'!$H$4),VLOOKUP(E50,'2-CALCUL ANNUALISATION FORFAIT'!$E$24:$K$37,7,FALSE),"NP")</f>
        <v>0.37500000000000006</v>
      </c>
      <c r="G50" s="193"/>
      <c r="H50" s="190"/>
      <c r="I50" s="236"/>
      <c r="J50" s="237"/>
      <c r="K50" s="238"/>
      <c r="L50" s="188" t="str">
        <f t="shared" si="2"/>
        <v>dimanche</v>
      </c>
      <c r="M50" s="47">
        <f t="shared" si="14"/>
        <v>45746</v>
      </c>
      <c r="N50" s="232" cm="1">
        <f t="array" ref="N50">IFERROR(IF(OR(M50&lt;'2-CALCUL ANNUALISATION FORFAIT'!$G$4,M50&gt;'2-CALCUL ANNUALISATION FORFAIT'!$H$4),"NP",IF(M50=$AA$7,$Z$7,IF(L50="lundi",IF(INDEX('2-CALCUL ANNUALISATION FORFAIT'!$K$43:$K$52,MOD(N49,COUNTIF('2-CALCUL ANNUALISATION FORFAIT'!$K$43:$K$52,"&gt;0"))+1)&gt;0,MOD(N49,COUNTIF('2-CALCUL ANNUALISATION FORFAIT'!$K$43:$K$52,"&gt;0"))+1,1),N49))),$Z$7)</f>
        <v>1</v>
      </c>
      <c r="O50" s="233" t="str">
        <f>IF(N50="NP","NP",
IF(N50=1,IF(AND(M50&gt;='2-CALCUL ANNUALISATION FORFAIT'!$G$4,M50&lt;='2-CALCUL ANNUALISATION FORFAIT'!$H$4),VLOOKUP(L50,PARAMETRES!$A$16:$B$22,2,FALSE),0),
IF(N50=2,IF(AND(M50&gt;='2-CALCUL ANNUALISATION FORFAIT'!$G$4,M50&lt;='2-CALCUL ANNUALISATION FORFAIT'!$H$4),VLOOKUP(L50,PARAMETRES!$E$16:$F$22,2,FALSE),0),
IF(N50=3,IF(AND(M50&gt;='2-CALCUL ANNUALISATION FORFAIT'!$G$4,M50&lt;='2-CALCUL ANNUALISATION FORFAIT'!$H$4),VLOOKUP(L50,PARAMETRES!$I$16:$J$22,2,FALSE),0),
IF(N50=4,IF(AND(M50&gt;='2-CALCUL ANNUALISATION FORFAIT'!$G$4,M50&lt;='2-CALCUL ANNUALISATION FORFAIT'!$H$4),VLOOKUP(L50,PARAMETRES!$M$16:$N$22,2,FALSE),0),
IF(N50=5,IF(AND(M50&gt;='2-CALCUL ANNUALISATION FORFAIT'!$G$4,M50&lt;='2-CALCUL ANNUALISATION FORFAIT'!$H$4),VLOOKUP(L50,PARAMETRES!$Q$16:$R$22,2,FALSE),0),
IF(N50=6,IF(AND(M50&gt;='2-CALCUL ANNUALISATION FORFAIT'!$G$4,M50&lt;='2-CALCUL ANNUALISATION FORFAIT'!$H$4),VLOOKUP(L50,PARAMETRES!$U$16:$V$22,2,FALSE),0),
IF(N50=7,IF(AND(M50&gt;='2-CALCUL ANNUALISATION FORFAIT'!$G$4,M50&lt;='2-CALCUL ANNUALISATION FORFAIT'!$H$4),VLOOKUP(L50,PARAMETRES!$Y$16:$Z$22,2,FALSE),0),
IF(N50=8,IF(AND(M50&gt;='2-CALCUL ANNUALISATION FORFAIT'!$G$4,M50&lt;='2-CALCUL ANNUALISATION FORFAIT'!$H$4),VLOOKUP(L50,PARAMETRES!$AC$16:$AD$22,2,FALSE),0),
IF(N50=9,IF(AND(M50&gt;='2-CALCUL ANNUALISATION FORFAIT'!$G$4,M50&lt;='2-CALCUL ANNUALISATION FORFAIT'!$H$4),VLOOKUP(L50,PARAMETRES!$AG$16:$AH$22,2,FALSE),0),
IF(N50=10,IF(AND(M50&gt;='2-CALCUL ANNUALISATION FORFAIT'!$G$4,M50&lt;='2-CALCUL ANNUALISATION FORFAIT'!$H$4),VLOOKUP(L50,PARAMETRES!$AK$16:$AL$22,2,FALSE),0))))))))))))</f>
        <v>RH</v>
      </c>
      <c r="P50" s="195">
        <f>IF(AND(M50&gt;='2-CALCUL ANNUALISATION FORFAIT'!$G$4,M50&lt;='2-CALCUL ANNUALISATION FORFAIT'!$H$4),VLOOKUP(O50,'2-CALCUL ANNUALISATION FORFAIT'!$E$24:$K$37,7,FALSE),"NP")</f>
        <v>0</v>
      </c>
      <c r="Q50" s="182" t="str">
        <f t="shared" si="3"/>
        <v>mercredi</v>
      </c>
      <c r="R50" s="47">
        <f t="shared" si="15"/>
        <v>45777</v>
      </c>
      <c r="S50" s="232" cm="1">
        <f t="array" ref="S50">IFERROR(IF(OR(R50&lt;'2-CALCUL ANNUALISATION FORFAIT'!$G$4,R50&gt;'2-CALCUL ANNUALISATION FORFAIT'!$H$4),"NP",IF(R50=$AA$7,$Z$7,IF(Q50="lundi",IF(INDEX('2-CALCUL ANNUALISATION FORFAIT'!$K$43:$K$52,MOD(S49,COUNTIF('2-CALCUL ANNUALISATION FORFAIT'!$K$43:$K$52,"&gt;0"))+1)&gt;0,MOD(S49,COUNTIF('2-CALCUL ANNUALISATION FORFAIT'!$K$43:$K$52,"&gt;0"))+1,1),S49))),$Z$7)</f>
        <v>2</v>
      </c>
      <c r="T50" s="233" t="str">
        <f>IF(S50="NP","NP",
IF(S50=1,IF(AND(R50&gt;='2-CALCUL ANNUALISATION FORFAIT'!$G$4,R50&lt;='2-CALCUL ANNUALISATION FORFAIT'!$H$4),VLOOKUP(Q50,PARAMETRES!$A$16:$B$22,2,FALSE),0),
IF(S50=2,IF(AND(R50&gt;='2-CALCUL ANNUALISATION FORFAIT'!$G$4,R50&lt;='2-CALCUL ANNUALISATION FORFAIT'!$H$4),VLOOKUP(Q50,PARAMETRES!$E$16:$F$22,2,FALSE),0),
IF(S50=3,IF(AND(R50&gt;='2-CALCUL ANNUALISATION FORFAIT'!$G$4,R50&lt;='2-CALCUL ANNUALISATION FORFAIT'!$H$4),VLOOKUP(Q50,PARAMETRES!$I$16:$J$22,2,FALSE),0),
IF(S50=4,IF(AND(R50&gt;='2-CALCUL ANNUALISATION FORFAIT'!$G$4,R50&lt;='2-CALCUL ANNUALISATION FORFAIT'!$H$4),VLOOKUP(Q50,PARAMETRES!$M$16:$N$22,2,FALSE),0),
IF(S50=5,IF(AND(R50&gt;='2-CALCUL ANNUALISATION FORFAIT'!$G$4,R50&lt;='2-CALCUL ANNUALISATION FORFAIT'!$H$4),VLOOKUP(Q50,PARAMETRES!$Q$16:$R$22,2,FALSE),0),
IF(S50=6,IF(AND(R50&gt;='2-CALCUL ANNUALISATION FORFAIT'!$G$4,R50&lt;='2-CALCUL ANNUALISATION FORFAIT'!$H$4),VLOOKUP(Q50,PARAMETRES!$U$16:$V$22,2,FALSE),0),
IF(S50=7,IF(AND(R50&gt;='2-CALCUL ANNUALISATION FORFAIT'!$G$4,R50&lt;='2-CALCUL ANNUALISATION FORFAIT'!$H$4),VLOOKUP(Q50,PARAMETRES!$Y$16:$Z$22,2,FALSE),0),
IF(S50=8,IF(AND(R50&gt;='2-CALCUL ANNUALISATION FORFAIT'!$G$4,R50&lt;='2-CALCUL ANNUALISATION FORFAIT'!$H$4),VLOOKUP(Q50,PARAMETRES!$AC$16:$AD$22,2,FALSE),0),
IF(S50=9,IF(AND(R50&gt;='2-CALCUL ANNUALISATION FORFAIT'!$G$4,R50&lt;='2-CALCUL ANNUALISATION FORFAIT'!$H$4),VLOOKUP(Q50,PARAMETRES!$AG$16:$AH$22,2,FALSE),0),
IF(S50=10,IF(AND(R50&gt;='2-CALCUL ANNUALISATION FORFAIT'!$G$4,R50&lt;='2-CALCUL ANNUALISATION FORFAIT'!$H$4),VLOOKUP(Q50,PARAMETRES!$AK$16:$AL$22,2,FALSE),0))))))))))))</f>
        <v>J2</v>
      </c>
      <c r="U50" s="195">
        <f>IF(AND(R50&gt;='2-CALCUL ANNUALISATION FORFAIT'!$G$4,R50&lt;='2-CALCUL ANNUALISATION FORFAIT'!$H$4),VLOOKUP(T50,'2-CALCUL ANNUALISATION FORFAIT'!$E$24:$K$37,7,FALSE),"NP")</f>
        <v>0.20833333333333331</v>
      </c>
      <c r="V50" s="199" t="str">
        <f t="shared" si="4"/>
        <v>vendredi</v>
      </c>
      <c r="W50" s="181">
        <f t="shared" si="16"/>
        <v>45807</v>
      </c>
      <c r="X50" s="232" cm="1">
        <f t="array" ref="X50">IFERROR(IF(OR(W50&lt;'2-CALCUL ANNUALISATION FORFAIT'!$G$4,W50&gt;'2-CALCUL ANNUALISATION FORFAIT'!$H$4),"NP",IF(W50=$AA$7,$Z$7,IF(V50="lundi",IF(INDEX('2-CALCUL ANNUALISATION FORFAIT'!$K$43:$K$52,MOD(X49,COUNTIF('2-CALCUL ANNUALISATION FORFAIT'!$K$43:$K$52,"&gt;0"))+1)&gt;0,MOD(X49,COUNTIF('2-CALCUL ANNUALISATION FORFAIT'!$K$43:$K$52,"&gt;0"))+1,1),X49))),$Z$7)</f>
        <v>2</v>
      </c>
      <c r="Y50" s="233" t="str">
        <f>IF(X50="NP","NP",
IF(X50=1,IF(AND(W50&gt;='2-CALCUL ANNUALISATION FORFAIT'!$G$4,W50&lt;='2-CALCUL ANNUALISATION FORFAIT'!$H$4),VLOOKUP(V50,PARAMETRES!$A$16:$B$22,2,FALSE),0),
IF(X50=2,IF(AND(W50&gt;='2-CALCUL ANNUALISATION FORFAIT'!$G$4,W50&lt;='2-CALCUL ANNUALISATION FORFAIT'!$H$4),VLOOKUP(V50,PARAMETRES!$E$16:$F$22,2,FALSE),0),
IF(X50=3,IF(AND(W50&gt;='2-CALCUL ANNUALISATION FORFAIT'!$G$4,W50&lt;='2-CALCUL ANNUALISATION FORFAIT'!$H$4),VLOOKUP(V50,PARAMETRES!$I$16:$J$22,2,FALSE),0),
IF(X50=4,IF(AND(W50&gt;='2-CALCUL ANNUALISATION FORFAIT'!$G$4,W50&lt;='2-CALCUL ANNUALISATION FORFAIT'!$H$4),VLOOKUP(V50,PARAMETRES!$M$16:$N$22,2,FALSE),0),
IF(X50=5,IF(AND(W50&gt;='2-CALCUL ANNUALISATION FORFAIT'!$G$4,W50&lt;='2-CALCUL ANNUALISATION FORFAIT'!$H$4),VLOOKUP(V50,PARAMETRES!$Q$16:$R$22,2,FALSE),0),
IF(X50=6,IF(AND(W50&gt;='2-CALCUL ANNUALISATION FORFAIT'!$G$4,W50&lt;='2-CALCUL ANNUALISATION FORFAIT'!$H$4),VLOOKUP(V50,PARAMETRES!$U$16:$V$22,2,FALSE),0),
IF(X50=7,IF(AND(W50&gt;='2-CALCUL ANNUALISATION FORFAIT'!$G$4,W50&lt;='2-CALCUL ANNUALISATION FORFAIT'!$H$4),VLOOKUP(V50,PARAMETRES!$Y$16:$Z$22,2,FALSE),0),
IF(X50=8,IF(AND(W50&gt;='2-CALCUL ANNUALISATION FORFAIT'!$G$4,W50&lt;='2-CALCUL ANNUALISATION FORFAIT'!$H$4),VLOOKUP(V50,PARAMETRES!$AC$16:$AD$22,2,FALSE),0),
IF(X50=9,IF(AND(W50&gt;='2-CALCUL ANNUALISATION FORFAIT'!$G$4,W50&lt;='2-CALCUL ANNUALISATION FORFAIT'!$H$4),VLOOKUP(V50,PARAMETRES!$AG$16:$AH$22,2,FALSE),0),
IF(X50=10,IF(AND(W50&gt;='2-CALCUL ANNUALISATION FORFAIT'!$G$4,W50&lt;='2-CALCUL ANNUALISATION FORFAIT'!$H$4),VLOOKUP(V50,PARAMETRES!$AK$16:$AL$22,2,FALSE),0))))))))))))</f>
        <v>J2</v>
      </c>
      <c r="Z50" s="195">
        <f>IF(AND(W50&gt;='2-CALCUL ANNUALISATION FORFAIT'!$G$4,W50&lt;='2-CALCUL ANNUALISATION FORFAIT'!$H$4),VLOOKUP(Y50,'2-CALCUL ANNUALISATION FORFAIT'!$E$24:$K$37,7,FALSE),"NP")</f>
        <v>0.20833333333333331</v>
      </c>
      <c r="AA50" s="199" t="str">
        <f t="shared" si="5"/>
        <v>lundi</v>
      </c>
      <c r="AB50" s="47">
        <f t="shared" si="17"/>
        <v>45838</v>
      </c>
      <c r="AC50" s="232" cm="1">
        <f t="array" ref="AC50">IFERROR(IF(OR(AB50&lt;'2-CALCUL ANNUALISATION FORFAIT'!$G$4,AB50&gt;'2-CALCUL ANNUALISATION FORFAIT'!$H$4),"NP",IF(AB50=$AA$7,$Z$7,IF(AA50="lundi",IF(INDEX('2-CALCUL ANNUALISATION FORFAIT'!$K$43:$K$52,MOD(AC49,COUNTIF('2-CALCUL ANNUALISATION FORFAIT'!$K$43:$K$52,"&gt;0"))+1)&gt;0,MOD(AC49,COUNTIF('2-CALCUL ANNUALISATION FORFAIT'!$K$43:$K$52,"&gt;0"))+1,1),AC49))),$Z$7)</f>
        <v>1</v>
      </c>
      <c r="AD50" s="233" t="str">
        <f>IF(AC50="NP","NP",
IF(AC50=1,IF(AND(AB50&gt;='2-CALCUL ANNUALISATION FORFAIT'!$G$4,AB50&lt;='2-CALCUL ANNUALISATION FORFAIT'!$H$4),VLOOKUP(AA50,PARAMETRES!$A$16:$B$22,2,FALSE),0),
IF(AC50=2,IF(AND(AB50&gt;='2-CALCUL ANNUALISATION FORFAIT'!$G$4,AB50&lt;='2-CALCUL ANNUALISATION FORFAIT'!$H$4),VLOOKUP(AA50,PARAMETRES!$E$16:$F$22,2,FALSE),0),
IF(AC50=3,IF(AND(AB50&gt;='2-CALCUL ANNUALISATION FORFAIT'!$G$4,AB50&lt;='2-CALCUL ANNUALISATION FORFAIT'!$H$4),VLOOKUP(AA50,PARAMETRES!$I$16:$J$22,2,FALSE),0),
IF(AC50=4,IF(AND(AB50&gt;='2-CALCUL ANNUALISATION FORFAIT'!$G$4,AB50&lt;='2-CALCUL ANNUALISATION FORFAIT'!$H$4),VLOOKUP(AA50,PARAMETRES!$M$16:$N$22,2,FALSE),0),
IF(AC50=5,IF(AND(AB50&gt;='2-CALCUL ANNUALISATION FORFAIT'!$G$4,AB50&lt;='2-CALCUL ANNUALISATION FORFAIT'!$H$4),VLOOKUP(AA50,PARAMETRES!$Q$16:$R$22,2,FALSE),0),
IF(AC50=6,IF(AND(AB50&gt;='2-CALCUL ANNUALISATION FORFAIT'!$G$4,AB50&lt;='2-CALCUL ANNUALISATION FORFAIT'!$H$4),VLOOKUP(AA50,PARAMETRES!$U$16:$V$22,2,FALSE),0),
IF(AC50=7,IF(AND(AB50&gt;='2-CALCUL ANNUALISATION FORFAIT'!$G$4,AB50&lt;='2-CALCUL ANNUALISATION FORFAIT'!$H$4),VLOOKUP(AA50,PARAMETRES!$Y$16:$Z$22,2,FALSE),0),
IF(AC50=8,IF(AND(AB50&gt;='2-CALCUL ANNUALISATION FORFAIT'!$G$4,AB50&lt;='2-CALCUL ANNUALISATION FORFAIT'!$H$4),VLOOKUP(AA50,PARAMETRES!$AC$16:$AD$22,2,FALSE),0),
IF(AC50=9,IF(AND(AB50&gt;='2-CALCUL ANNUALISATION FORFAIT'!$G$4,AB50&lt;='2-CALCUL ANNUALISATION FORFAIT'!$H$4),VLOOKUP(AA50,PARAMETRES!$AG$16:$AH$22,2,FALSE),0),
IF(AC50=10,IF(AND(AB50&gt;='2-CALCUL ANNUALISATION FORFAIT'!$G$4,AB50&lt;='2-CALCUL ANNUALISATION FORFAIT'!$H$4),VLOOKUP(AA50,PARAMETRES!$AK$16:$AL$22,2,FALSE),0))))))))))))</f>
        <v>J</v>
      </c>
      <c r="AE50" s="195">
        <f>IF(AND(AB50&gt;='2-CALCUL ANNUALISATION FORFAIT'!$G$4,AB50&lt;='2-CALCUL ANNUALISATION FORFAIT'!$H$4),VLOOKUP(AD50,'2-CALCUL ANNUALISATION FORFAIT'!$E$24:$K$37,7,FALSE),"NP")</f>
        <v>0.37500000000000006</v>
      </c>
      <c r="AF50" s="201" t="str">
        <f t="shared" si="6"/>
        <v>mercredi</v>
      </c>
      <c r="AG50" s="47">
        <f t="shared" si="18"/>
        <v>45868</v>
      </c>
      <c r="AH50" s="232" cm="1">
        <f t="array" ref="AH50">IFERROR(IF(OR(AG50&lt;'2-CALCUL ANNUALISATION FORFAIT'!$G$4,AG50&gt;'2-CALCUL ANNUALISATION FORFAIT'!$H$4),"NP",IF(AG50=$AA$7,$Z$7,IF(AF50="lundi",IF(INDEX('2-CALCUL ANNUALISATION FORFAIT'!$K$43:$K$52,MOD(AH49,COUNTIF('2-CALCUL ANNUALISATION FORFAIT'!$K$43:$K$52,"&gt;0"))+1)&gt;0,MOD(AH49,COUNTIF('2-CALCUL ANNUALISATION FORFAIT'!$K$43:$K$52,"&gt;0"))+1,1),AH49))),$Z$7)</f>
        <v>1</v>
      </c>
      <c r="AI50" s="233" t="str">
        <f>IF(AH50="NP","NP",
IF(AH50=1,IF(AND(AG50&gt;='2-CALCUL ANNUALISATION FORFAIT'!$G$4,AG50&lt;='2-CALCUL ANNUALISATION FORFAIT'!$H$4),VLOOKUP(AF50,PARAMETRES!$A$16:$B$22,2,FALSE),0),
IF(AH50=2,IF(AND(AG50&gt;='2-CALCUL ANNUALISATION FORFAIT'!$G$4,AG50&lt;='2-CALCUL ANNUALISATION FORFAIT'!$H$4),VLOOKUP(AF50,PARAMETRES!$E$16:$F$22,2,FALSE),0),
IF(AH50=3,IF(AND(AG50&gt;='2-CALCUL ANNUALISATION FORFAIT'!$G$4,AG50&lt;='2-CALCUL ANNUALISATION FORFAIT'!$H$4),VLOOKUP(AF50,PARAMETRES!$I$16:$J$22,2,FALSE),0),
IF(AH50=4,IF(AND(AG50&gt;='2-CALCUL ANNUALISATION FORFAIT'!$G$4,AG50&lt;='2-CALCUL ANNUALISATION FORFAIT'!$H$4),VLOOKUP(AF50,PARAMETRES!$M$16:$N$22,2,FALSE),0),
IF(AH50=5,IF(AND(AG50&gt;='2-CALCUL ANNUALISATION FORFAIT'!$G$4,AG50&lt;='2-CALCUL ANNUALISATION FORFAIT'!$H$4),VLOOKUP(AF50,PARAMETRES!$Q$16:$R$22,2,FALSE),0),
IF(AH50=6,IF(AND(AG50&gt;='2-CALCUL ANNUALISATION FORFAIT'!$G$4,AG50&lt;='2-CALCUL ANNUALISATION FORFAIT'!$H$4),VLOOKUP(AF50,PARAMETRES!$U$16:$V$22,2,FALSE),0),
IF(AH50=7,IF(AND(AG50&gt;='2-CALCUL ANNUALISATION FORFAIT'!$G$4,AG50&lt;='2-CALCUL ANNUALISATION FORFAIT'!$H$4),VLOOKUP(AF50,PARAMETRES!$Y$16:$Z$22,2,FALSE),0),
IF(AH50=8,IF(AND(AG50&gt;='2-CALCUL ANNUALISATION FORFAIT'!$G$4,AG50&lt;='2-CALCUL ANNUALISATION FORFAIT'!$H$4),VLOOKUP(AF50,PARAMETRES!$AC$16:$AD$22,2,FALSE),0),
IF(AH50=9,IF(AND(AG50&gt;='2-CALCUL ANNUALISATION FORFAIT'!$G$4,AG50&lt;='2-CALCUL ANNUALISATION FORFAIT'!$H$4),VLOOKUP(AF50,PARAMETRES!$AG$16:$AH$22,2,FALSE),0),
IF(AH50=10,IF(AND(AG50&gt;='2-CALCUL ANNUALISATION FORFAIT'!$G$4,AG50&lt;='2-CALCUL ANNUALISATION FORFAIT'!$H$4),VLOOKUP(AF50,PARAMETRES!$AK$16:$AL$22,2,FALSE),0))))))))))))</f>
        <v>J</v>
      </c>
      <c r="AJ50" s="195">
        <f>IF(AND(AG50&gt;='2-CALCUL ANNUALISATION FORFAIT'!$G$4,AG50&lt;='2-CALCUL ANNUALISATION FORFAIT'!$H$4),VLOOKUP(AI50,'2-CALCUL ANNUALISATION FORFAIT'!$E$24:$K$37,7,FALSE),"NP")</f>
        <v>0.37500000000000006</v>
      </c>
      <c r="AK50" s="182" t="str">
        <f t="shared" si="7"/>
        <v>samedi</v>
      </c>
      <c r="AL50" s="47">
        <f t="shared" si="19"/>
        <v>45899</v>
      </c>
      <c r="AM50" s="232" cm="1">
        <f t="array" ref="AM50">IFERROR(IF(OR(AL50&lt;'2-CALCUL ANNUALISATION FORFAIT'!$G$4,AL50&gt;'2-CALCUL ANNUALISATION FORFAIT'!$H$4),"NP",IF(AL50=$AA$7,$Z$7,IF(AK50="lundi",IF(INDEX('2-CALCUL ANNUALISATION FORFAIT'!$K$43:$K$52,MOD(AM49,COUNTIF('2-CALCUL ANNUALISATION FORFAIT'!$K$43:$K$52,"&gt;0"))+1)&gt;0,MOD(AM49,COUNTIF('2-CALCUL ANNUALISATION FORFAIT'!$K$43:$K$52,"&gt;0"))+1,1),AM49))),$Z$7)</f>
        <v>1</v>
      </c>
      <c r="AN50" s="233" t="str">
        <f>IF(AM50="NP","NP",
IF(AM50=1,IF(AND(AL50&gt;='2-CALCUL ANNUALISATION FORFAIT'!$G$4,AL50&lt;='2-CALCUL ANNUALISATION FORFAIT'!$H$4),VLOOKUP(AK50,PARAMETRES!$A$16:$B$22,2,FALSE),0),
IF(AM50=2,IF(AND(AL50&gt;='2-CALCUL ANNUALISATION FORFAIT'!$G$4,AL50&lt;='2-CALCUL ANNUALISATION FORFAIT'!$H$4),VLOOKUP(AK50,PARAMETRES!$E$16:$F$22,2,FALSE),0),
IF(AM50=3,IF(AND(AL50&gt;='2-CALCUL ANNUALISATION FORFAIT'!$G$4,AL50&lt;='2-CALCUL ANNUALISATION FORFAIT'!$H$4),VLOOKUP(AK50,PARAMETRES!$I$16:$J$22,2,FALSE),0),
IF(AM50=4,IF(AND(AL50&gt;='2-CALCUL ANNUALISATION FORFAIT'!$G$4,AL50&lt;='2-CALCUL ANNUALISATION FORFAIT'!$H$4),VLOOKUP(AK50,PARAMETRES!$M$16:$N$22,2,FALSE),0),
IF(AM50=5,IF(AND(AL50&gt;='2-CALCUL ANNUALISATION FORFAIT'!$G$4,AL50&lt;='2-CALCUL ANNUALISATION FORFAIT'!$H$4),VLOOKUP(AK50,PARAMETRES!$Q$16:$R$22,2,FALSE),0),
IF(AM50=6,IF(AND(AL50&gt;='2-CALCUL ANNUALISATION FORFAIT'!$G$4,AL50&lt;='2-CALCUL ANNUALISATION FORFAIT'!$H$4),VLOOKUP(AK50,PARAMETRES!$U$16:$V$22,2,FALSE),0),
IF(AM50=7,IF(AND(AL50&gt;='2-CALCUL ANNUALISATION FORFAIT'!$G$4,AL50&lt;='2-CALCUL ANNUALISATION FORFAIT'!$H$4),VLOOKUP(AK50,PARAMETRES!$Y$16:$Z$22,2,FALSE),0),
IF(AM50=8,IF(AND(AL50&gt;='2-CALCUL ANNUALISATION FORFAIT'!$G$4,AL50&lt;='2-CALCUL ANNUALISATION FORFAIT'!$H$4),VLOOKUP(AK50,PARAMETRES!$AC$16:$AD$22,2,FALSE),0),
IF(AM50=9,IF(AND(AL50&gt;='2-CALCUL ANNUALISATION FORFAIT'!$G$4,AL50&lt;='2-CALCUL ANNUALISATION FORFAIT'!$H$4),VLOOKUP(AK50,PARAMETRES!$AG$16:$AH$22,2,FALSE),0),
IF(AM50=10,IF(AND(AL50&gt;='2-CALCUL ANNUALISATION FORFAIT'!$G$4,AL50&lt;='2-CALCUL ANNUALISATION FORFAIT'!$H$4),VLOOKUP(AK50,PARAMETRES!$AK$16:$AL$22,2,FALSE),0))))))))))))</f>
        <v>RH</v>
      </c>
      <c r="AO50" s="195">
        <f>IF(AND(AL50&gt;='2-CALCUL ANNUALISATION FORFAIT'!$G$4,AL50&lt;='2-CALCUL ANNUALISATION FORFAIT'!$H$4),VLOOKUP(AN50,'2-CALCUL ANNUALISATION FORFAIT'!$E$24:$K$37,7,FALSE),"NP")</f>
        <v>0</v>
      </c>
      <c r="AP50" s="182" t="str">
        <f t="shared" si="8"/>
        <v>mardi</v>
      </c>
      <c r="AQ50" s="47">
        <f t="shared" si="20"/>
        <v>45930</v>
      </c>
      <c r="AR50" s="232" cm="1">
        <f t="array" ref="AR50">IFERROR(IF(OR(AQ50&lt;'2-CALCUL ANNUALISATION FORFAIT'!$G$4,AQ50&gt;'2-CALCUL ANNUALISATION FORFAIT'!$H$4),"NP",IF(AQ50=$AA$7,$Z$7,IF(AP50="lundi",IF(INDEX('2-CALCUL ANNUALISATION FORFAIT'!$K$43:$K$52,MOD(AR49,COUNTIF('2-CALCUL ANNUALISATION FORFAIT'!$K$43:$K$52,"&gt;0"))+1)&gt;0,MOD(AR49,COUNTIF('2-CALCUL ANNUALISATION FORFAIT'!$K$43:$K$52,"&gt;0"))+1,1),AR49))),$Z$7)</f>
        <v>2</v>
      </c>
      <c r="AS50" s="233" t="str">
        <f>IF(AR50="NP","NP",
IF(AR50=1,IF(AND(AQ50&gt;='2-CALCUL ANNUALISATION FORFAIT'!$G$4,AQ50&lt;='2-CALCUL ANNUALISATION FORFAIT'!$H$4),VLOOKUP(AP50,PARAMETRES!$A$16:$B$22,2,FALSE),0),
IF(AR50=2,IF(AND(AQ50&gt;='2-CALCUL ANNUALISATION FORFAIT'!$G$4,AQ50&lt;='2-CALCUL ANNUALISATION FORFAIT'!$H$4),VLOOKUP(AP50,PARAMETRES!$E$16:$F$22,2,FALSE),0),
IF(AR50=3,IF(AND(AQ50&gt;='2-CALCUL ANNUALISATION FORFAIT'!$G$4,AQ50&lt;='2-CALCUL ANNUALISATION FORFAIT'!$H$4),VLOOKUP(AP50,PARAMETRES!$I$16:$J$22,2,FALSE),0),
IF(AR50=4,IF(AND(AQ50&gt;='2-CALCUL ANNUALISATION FORFAIT'!$G$4,AQ50&lt;='2-CALCUL ANNUALISATION FORFAIT'!$H$4),VLOOKUP(AP50,PARAMETRES!$M$16:$N$22,2,FALSE),0),
IF(AR50=5,IF(AND(AQ50&gt;='2-CALCUL ANNUALISATION FORFAIT'!$G$4,AQ50&lt;='2-CALCUL ANNUALISATION FORFAIT'!$H$4),VLOOKUP(AP50,PARAMETRES!$Q$16:$R$22,2,FALSE),0),
IF(AR50=6,IF(AND(AQ50&gt;='2-CALCUL ANNUALISATION FORFAIT'!$G$4,AQ50&lt;='2-CALCUL ANNUALISATION FORFAIT'!$H$4),VLOOKUP(AP50,PARAMETRES!$U$16:$V$22,2,FALSE),0),
IF(AR50=7,IF(AND(AQ50&gt;='2-CALCUL ANNUALISATION FORFAIT'!$G$4,AQ50&lt;='2-CALCUL ANNUALISATION FORFAIT'!$H$4),VLOOKUP(AP50,PARAMETRES!$Y$16:$Z$22,2,FALSE),0),
IF(AR50=8,IF(AND(AQ50&gt;='2-CALCUL ANNUALISATION FORFAIT'!$G$4,AQ50&lt;='2-CALCUL ANNUALISATION FORFAIT'!$H$4),VLOOKUP(AP50,PARAMETRES!$AC$16:$AD$22,2,FALSE),0),
IF(AR50=9,IF(AND(AQ50&gt;='2-CALCUL ANNUALISATION FORFAIT'!$G$4,AQ50&lt;='2-CALCUL ANNUALISATION FORFAIT'!$H$4),VLOOKUP(AP50,PARAMETRES!$AG$16:$AH$22,2,FALSE),0),
IF(AR50=10,IF(AND(AQ50&gt;='2-CALCUL ANNUALISATION FORFAIT'!$G$4,AQ50&lt;='2-CALCUL ANNUALISATION FORFAIT'!$H$4),VLOOKUP(AP50,PARAMETRES!$AK$16:$AL$22,2,FALSE),0))))))))))))</f>
        <v>J2</v>
      </c>
      <c r="AT50" s="195">
        <f>IF(AND(AQ50&gt;='2-CALCUL ANNUALISATION FORFAIT'!$G$4,AQ50&lt;='2-CALCUL ANNUALISATION FORFAIT'!$H$4),VLOOKUP(AS50,'2-CALCUL ANNUALISATION FORFAIT'!$E$24:$K$37,7,FALSE),"NP")</f>
        <v>0.20833333333333331</v>
      </c>
      <c r="AU50" s="182" t="str">
        <f t="shared" si="9"/>
        <v>jeudi</v>
      </c>
      <c r="AV50" s="180">
        <f t="shared" si="21"/>
        <v>45960</v>
      </c>
      <c r="AW50" s="232" cm="1">
        <f t="array" ref="AW50">IFERROR(IF(OR(AV50&lt;'2-CALCUL ANNUALISATION FORFAIT'!$G$4,AV50&gt;'2-CALCUL ANNUALISATION FORFAIT'!$H$4),"NP",IF(AV50=$AA$7,$Z$7,IF(AU50="lundi",IF(INDEX('2-CALCUL ANNUALISATION FORFAIT'!$K$43:$K$52,MOD(AW49,COUNTIF('2-CALCUL ANNUALISATION FORFAIT'!$K$43:$K$52,"&gt;0"))+1)&gt;0,MOD(AW49,COUNTIF('2-CALCUL ANNUALISATION FORFAIT'!$K$43:$K$52,"&gt;0"))+1,1),AW49))),$Z$7)</f>
        <v>2</v>
      </c>
      <c r="AX50" s="233" t="str">
        <f>IF(AW50="NP","NP",
IF(AW50=1,IF(AND(AV50&gt;='2-CALCUL ANNUALISATION FORFAIT'!$G$4,AV50&lt;='2-CALCUL ANNUALISATION FORFAIT'!$H$4),VLOOKUP(AU50,PARAMETRES!$A$16:$B$22,2,FALSE),0),
IF(AW50=2,IF(AND(AV50&gt;='2-CALCUL ANNUALISATION FORFAIT'!$G$4,AV50&lt;='2-CALCUL ANNUALISATION FORFAIT'!$H$4),VLOOKUP(AU50,PARAMETRES!$E$16:$F$22,2,FALSE),0),
IF(AW50=3,IF(AND(AV50&gt;='2-CALCUL ANNUALISATION FORFAIT'!$G$4,AV50&lt;='2-CALCUL ANNUALISATION FORFAIT'!$H$4),VLOOKUP(AU50,PARAMETRES!$I$16:$J$22,2,FALSE),0),
IF(AW50=4,IF(AND(AV50&gt;='2-CALCUL ANNUALISATION FORFAIT'!$G$4,AV50&lt;='2-CALCUL ANNUALISATION FORFAIT'!$H$4),VLOOKUP(AU50,PARAMETRES!$M$16:$N$22,2,FALSE),0),
IF(AW50=5,IF(AND(AV50&gt;='2-CALCUL ANNUALISATION FORFAIT'!$G$4,AV50&lt;='2-CALCUL ANNUALISATION FORFAIT'!$H$4),VLOOKUP(AU50,PARAMETRES!$Q$16:$R$22,2,FALSE),0),
IF(AW50=6,IF(AND(AV50&gt;='2-CALCUL ANNUALISATION FORFAIT'!$G$4,AV50&lt;='2-CALCUL ANNUALISATION FORFAIT'!$H$4),VLOOKUP(AU50,PARAMETRES!$U$16:$V$22,2,FALSE),0),
IF(AW50=7,IF(AND(AV50&gt;='2-CALCUL ANNUALISATION FORFAIT'!$G$4,AV50&lt;='2-CALCUL ANNUALISATION FORFAIT'!$H$4),VLOOKUP(AU50,PARAMETRES!$Y$16:$Z$22,2,FALSE),0),
IF(AW50=8,IF(AND(AV50&gt;='2-CALCUL ANNUALISATION FORFAIT'!$G$4,AV50&lt;='2-CALCUL ANNUALISATION FORFAIT'!$H$4),VLOOKUP(AU50,PARAMETRES!$AC$16:$AD$22,2,FALSE),0),
IF(AW50=9,IF(AND(AV50&gt;='2-CALCUL ANNUALISATION FORFAIT'!$G$4,AV50&lt;='2-CALCUL ANNUALISATION FORFAIT'!$H$4),VLOOKUP(AU50,PARAMETRES!$AG$16:$AH$22,2,FALSE),0),
IF(AW50=10,IF(AND(AV50&gt;='2-CALCUL ANNUALISATION FORFAIT'!$G$4,AV50&lt;='2-CALCUL ANNUALISATION FORFAIT'!$H$4),VLOOKUP(AU50,PARAMETRES!$AK$16:$AL$22,2,FALSE),0))))))))))))</f>
        <v>J2</v>
      </c>
      <c r="AY50" s="195">
        <f>IF(AND(AV50&gt;='2-CALCUL ANNUALISATION FORFAIT'!$G$4,AV50&lt;='2-CALCUL ANNUALISATION FORFAIT'!$H$4),VLOOKUP(AX50,'2-CALCUL ANNUALISATION FORFAIT'!$E$24:$K$37,7,FALSE),"NP")</f>
        <v>0.20833333333333331</v>
      </c>
      <c r="AZ50" s="182" t="str">
        <f t="shared" si="10"/>
        <v>dimanche</v>
      </c>
      <c r="BA50" s="47">
        <f t="shared" si="22"/>
        <v>45991</v>
      </c>
      <c r="BB50" s="232" cm="1">
        <f t="array" ref="BB50">IFERROR(IF(OR(BA50&lt;'2-CALCUL ANNUALISATION FORFAIT'!$G$4,BA50&gt;'2-CALCUL ANNUALISATION FORFAIT'!$H$4),"NP",IF(BA50=$AA$7,$Z$7,IF(AZ50="lundi",IF(INDEX('2-CALCUL ANNUALISATION FORFAIT'!$K$43:$K$52,MOD(BB49,COUNTIF('2-CALCUL ANNUALISATION FORFAIT'!$K$43:$K$52,"&gt;0"))+1)&gt;0,MOD(BB49,COUNTIF('2-CALCUL ANNUALISATION FORFAIT'!$K$43:$K$52,"&gt;0"))+1,1),BB49))),$Z$7)</f>
        <v>2</v>
      </c>
      <c r="BC50" s="233" t="str">
        <f>IF(BB50="NP","NP",
IF(BB50=1,IF(AND(BA50&gt;='2-CALCUL ANNUALISATION FORFAIT'!$G$4,BA50&lt;='2-CALCUL ANNUALISATION FORFAIT'!$H$4),VLOOKUP(AZ50,PARAMETRES!$A$16:$B$22,2,FALSE),0),
IF(BB50=2,IF(AND(BA50&gt;='2-CALCUL ANNUALISATION FORFAIT'!$G$4,BA50&lt;='2-CALCUL ANNUALISATION FORFAIT'!$H$4),VLOOKUP(AZ50,PARAMETRES!$E$16:$F$22,2,FALSE),0),
IF(BB50=3,IF(AND(BA50&gt;='2-CALCUL ANNUALISATION FORFAIT'!$G$4,BA50&lt;='2-CALCUL ANNUALISATION FORFAIT'!$H$4),VLOOKUP(AZ50,PARAMETRES!$I$16:$J$22,2,FALSE),0),
IF(BB50=4,IF(AND(BA50&gt;='2-CALCUL ANNUALISATION FORFAIT'!$G$4,BA50&lt;='2-CALCUL ANNUALISATION FORFAIT'!$H$4),VLOOKUP(AZ50,PARAMETRES!$M$16:$N$22,2,FALSE),0),
IF(BB50=5,IF(AND(BA50&gt;='2-CALCUL ANNUALISATION FORFAIT'!$G$4,BA50&lt;='2-CALCUL ANNUALISATION FORFAIT'!$H$4),VLOOKUP(AZ50,PARAMETRES!$Q$16:$R$22,2,FALSE),0),
IF(BB50=6,IF(AND(BA50&gt;='2-CALCUL ANNUALISATION FORFAIT'!$G$4,BA50&lt;='2-CALCUL ANNUALISATION FORFAIT'!$H$4),VLOOKUP(AZ50,PARAMETRES!$U$16:$V$22,2,FALSE),0),
IF(BB50=7,IF(AND(BA50&gt;='2-CALCUL ANNUALISATION FORFAIT'!$G$4,BA50&lt;='2-CALCUL ANNUALISATION FORFAIT'!$H$4),VLOOKUP(AZ50,PARAMETRES!$Y$16:$Z$22,2,FALSE),0),
IF(BB50=8,IF(AND(BA50&gt;='2-CALCUL ANNUALISATION FORFAIT'!$G$4,BA50&lt;='2-CALCUL ANNUALISATION FORFAIT'!$H$4),VLOOKUP(AZ50,PARAMETRES!$AC$16:$AD$22,2,FALSE),0),
IF(BB50=9,IF(AND(BA50&gt;='2-CALCUL ANNUALISATION FORFAIT'!$G$4,BA50&lt;='2-CALCUL ANNUALISATION FORFAIT'!$H$4),VLOOKUP(AZ50,PARAMETRES!$AG$16:$AH$22,2,FALSE),0),
IF(BB50=10,IF(AND(BA50&gt;='2-CALCUL ANNUALISATION FORFAIT'!$G$4,BA50&lt;='2-CALCUL ANNUALISATION FORFAIT'!$H$4),VLOOKUP(AZ50,PARAMETRES!$AK$16:$AL$22,2,FALSE),0))))))))))))</f>
        <v>RH</v>
      </c>
      <c r="BD50" s="195">
        <f>IF(AND(BA50&gt;='2-CALCUL ANNUALISATION FORFAIT'!$G$4,BA50&lt;='2-CALCUL ANNUALISATION FORFAIT'!$H$4),VLOOKUP(BC50,'2-CALCUL ANNUALISATION FORFAIT'!$E$24:$K$37,7,FALSE),"NP")</f>
        <v>0</v>
      </c>
      <c r="BE50" s="182" t="str">
        <f t="shared" si="11"/>
        <v>mardi</v>
      </c>
      <c r="BF50" s="47">
        <f t="shared" si="23"/>
        <v>46021</v>
      </c>
      <c r="BG50" s="232" cm="1">
        <f t="array" ref="BG50">IFERROR(IF(OR(BF50&lt;'2-CALCUL ANNUALISATION FORFAIT'!$G$4,BF50&gt;'2-CALCUL ANNUALISATION FORFAIT'!$H$4),"NP",IF(BF50=$AA$7,$Z$7,IF(BE50="lundi",IF(INDEX('2-CALCUL ANNUALISATION FORFAIT'!$K$43:$K$52,MOD(BG49,COUNTIF('2-CALCUL ANNUALISATION FORFAIT'!$K$43:$K$52,"&gt;0"))+1)&gt;0,MOD(BG49,COUNTIF('2-CALCUL ANNUALISATION FORFAIT'!$K$43:$K$52,"&gt;0"))+1,1),BG49))),$Z$7)</f>
        <v>1</v>
      </c>
      <c r="BH50" s="233" t="str">
        <f>IF(BG50="NP","NP",
IF(BG50=1,IF(AND(BF50&gt;='2-CALCUL ANNUALISATION FORFAIT'!$G$4,BF50&lt;='2-CALCUL ANNUALISATION FORFAIT'!$H$4),VLOOKUP(BE50,PARAMETRES!$A$16:$B$22,2,FALSE),0),
IF(BG50=2,IF(AND(BF50&gt;='2-CALCUL ANNUALISATION FORFAIT'!$G$4,BF50&lt;='2-CALCUL ANNUALISATION FORFAIT'!$H$4),VLOOKUP(BE50,PARAMETRES!$E$16:$F$22,2,FALSE),0),
IF(BG50=3,IF(AND(BF50&gt;='2-CALCUL ANNUALISATION FORFAIT'!$G$4,BF50&lt;='2-CALCUL ANNUALISATION FORFAIT'!$H$4),VLOOKUP(BE50,PARAMETRES!$I$16:$J$22,2,FALSE),0),
IF(BG50=4,IF(AND(BF50&gt;='2-CALCUL ANNUALISATION FORFAIT'!$G$4,BF50&lt;='2-CALCUL ANNUALISATION FORFAIT'!$H$4),VLOOKUP(BE50,PARAMETRES!$M$16:$N$22,2,FALSE),0),
IF(BG50=5,IF(AND(BF50&gt;='2-CALCUL ANNUALISATION FORFAIT'!$G$4,BF50&lt;='2-CALCUL ANNUALISATION FORFAIT'!$H$4),VLOOKUP(BE50,PARAMETRES!$Q$16:$R$22,2,FALSE),0),
IF(BG50=6,IF(AND(BF50&gt;='2-CALCUL ANNUALISATION FORFAIT'!$G$4,BF50&lt;='2-CALCUL ANNUALISATION FORFAIT'!$H$4),VLOOKUP(BE50,PARAMETRES!$U$16:$V$22,2,FALSE),0),
IF(BG50=7,IF(AND(BF50&gt;='2-CALCUL ANNUALISATION FORFAIT'!$G$4,BF50&lt;='2-CALCUL ANNUALISATION FORFAIT'!$H$4),VLOOKUP(BE50,PARAMETRES!$Y$16:$Z$22,2,FALSE),0),
IF(BG50=8,IF(AND(BF50&gt;='2-CALCUL ANNUALISATION FORFAIT'!$G$4,BF50&lt;='2-CALCUL ANNUALISATION FORFAIT'!$H$4),VLOOKUP(BE50,PARAMETRES!$AC$16:$AD$22,2,FALSE),0),
IF(BG50=9,IF(AND(BF50&gt;='2-CALCUL ANNUALISATION FORFAIT'!$G$4,BF50&lt;='2-CALCUL ANNUALISATION FORFAIT'!$H$4),VLOOKUP(BE50,PARAMETRES!$AG$16:$AH$22,2,FALSE),0),
IF(BG50=10,IF(AND(BF50&gt;='2-CALCUL ANNUALISATION FORFAIT'!$G$4,BF50&lt;='2-CALCUL ANNUALISATION FORFAIT'!$H$4),VLOOKUP(BE50,PARAMETRES!$AK$16:$AL$22,2,FALSE),0))))))))))))</f>
        <v>J</v>
      </c>
      <c r="BI50" s="183">
        <f>IF(AND(BF50&gt;='2-CALCUL ANNUALISATION FORFAIT'!$G$4,BF50&lt;='2-CALCUL ANNUALISATION FORFAIT'!$H$4),VLOOKUP(BH50,'2-CALCUL ANNUALISATION FORFAIT'!$E$24:$K$37,7,FALSE),"NP")</f>
        <v>0.37500000000000006</v>
      </c>
    </row>
    <row r="51" spans="2:64" ht="22.15" customHeight="1" thickBot="1" x14ac:dyDescent="0.3">
      <c r="B51" s="184" t="str">
        <f t="shared" ref="B51" si="24">TEXT(C51,"JJJJJJJJJ")</f>
        <v>vendredi</v>
      </c>
      <c r="C51" s="185">
        <f t="shared" si="12"/>
        <v>45688</v>
      </c>
      <c r="D51" s="234" cm="1">
        <f t="array" ref="D51">IFERROR(IF(OR(C51&lt;'2-CALCUL ANNUALISATION FORFAIT'!$G$4,C51&gt;'2-CALCUL ANNUALISATION FORFAIT'!$H$4),"NP",IF(C51=$AA$7,$Z$7,IF(B51="lundi",IF(INDEX('2-CALCUL ANNUALISATION FORFAIT'!$K$43:$K$52,MOD(D50,COUNTIF('2-CALCUL ANNUALISATION FORFAIT'!$K$43:$K$52,"&gt;0"))+1)&gt;0,MOD(D50,COUNTIF('2-CALCUL ANNUALISATION FORFAIT'!$K$43:$K$52,"&gt;0"))+1,1),D50))),$Z$7)</f>
        <v>1</v>
      </c>
      <c r="E51" s="235" t="str">
        <f>IF(D51="NP","NP",
IF(D51=1,IF(AND(C51&gt;='2-CALCUL ANNUALISATION FORFAIT'!$G$4,C51&lt;='2-CALCUL ANNUALISATION FORFAIT'!$H$4),VLOOKUP(B51,PARAMETRES!$A$16:$B$22,2,FALSE),0),
IF(D51=2,IF(AND(C51&gt;='2-CALCUL ANNUALISATION FORFAIT'!$G$4,C51&lt;='2-CALCUL ANNUALISATION FORFAIT'!$H$4),VLOOKUP(B51,PARAMETRES!$E$16:$F$22,2,FALSE),0),
IF(D51=3,IF(AND(C51&gt;='2-CALCUL ANNUALISATION FORFAIT'!$G$4,C51&lt;='2-CALCUL ANNUALISATION FORFAIT'!$H$4),VLOOKUP(B51,PARAMETRES!$I$16:$J$22,2,FALSE),0),
IF(D51=4,IF(AND(C51&gt;='2-CALCUL ANNUALISATION FORFAIT'!$G$4,C51&lt;='2-CALCUL ANNUALISATION FORFAIT'!$H$4),VLOOKUP(B51,PARAMETRES!$M$16:$N$22,2,FALSE),0),
IF(D51=5,IF(AND(C51&gt;='2-CALCUL ANNUALISATION FORFAIT'!$G$4,C51&lt;='2-CALCUL ANNUALISATION FORFAIT'!$H$4),VLOOKUP(B51,PARAMETRES!$Q$16:$R$22,2,FALSE),0),
IF(D51=6,IF(AND(C51&gt;='2-CALCUL ANNUALISATION FORFAIT'!$G$4,C51&lt;='2-CALCUL ANNUALISATION FORFAIT'!$H$4),VLOOKUP(B51,PARAMETRES!$U$16:$V$22,2,FALSE),0),
IF(D51=7,IF(AND(C51&gt;='2-CALCUL ANNUALISATION FORFAIT'!$G$4,C51&lt;='2-CALCUL ANNUALISATION FORFAIT'!$H$4),VLOOKUP(B51,PARAMETRES!$Y$16:$Z$22,2,FALSE),0),
IF(D51=8,IF(AND(C51&gt;='2-CALCUL ANNUALISATION FORFAIT'!$G$4,C51&lt;='2-CALCUL ANNUALISATION FORFAIT'!$H$4),VLOOKUP(B51,PARAMETRES!$AC$16:$AD$22,2,FALSE),0),
IF(D51=9,IF(AND(C51&gt;='2-CALCUL ANNUALISATION FORFAIT'!$G$4,C51&lt;='2-CALCUL ANNUALISATION FORFAIT'!$H$4),VLOOKUP(B51,PARAMETRES!$AG$16:$AH$22,2,FALSE),0),
IF(D51=10,IF(AND(C51&gt;='2-CALCUL ANNUALISATION FORFAIT'!$G$4,C51&lt;='2-CALCUL ANNUALISATION FORFAIT'!$H$4),VLOOKUP(B51,PARAMETRES!$AK$16:$AL$22,2,FALSE),0))))))))))))</f>
        <v>J</v>
      </c>
      <c r="F51" s="187">
        <f>IF(AND(C51&gt;='2-CALCUL ANNUALISATION FORFAIT'!$G$4,C51&lt;='2-CALCUL ANNUALISATION FORFAIT'!$H$4),VLOOKUP(E51,'2-CALCUL ANNUALISATION FORFAIT'!$E$24:$K$37,7,FALSE),"NP")</f>
        <v>0.37500000000000006</v>
      </c>
      <c r="G51" s="194"/>
      <c r="H51" s="192"/>
      <c r="I51" s="239"/>
      <c r="J51" s="240"/>
      <c r="K51" s="241"/>
      <c r="L51" s="189" t="str">
        <f t="shared" ref="L51" si="25">TEXT(M51,"JJJJJJJJJ")</f>
        <v>lundi</v>
      </c>
      <c r="M51" s="185">
        <f t="shared" si="14"/>
        <v>45747</v>
      </c>
      <c r="N51" s="234" cm="1">
        <f t="array" ref="N51">IFERROR(IF(OR(M51&lt;'2-CALCUL ANNUALISATION FORFAIT'!$G$4,M51&gt;'2-CALCUL ANNUALISATION FORFAIT'!$H$4),"NP",IF(M51=$AA$7,$Z$7,IF(L51="lundi",IF(INDEX('2-CALCUL ANNUALISATION FORFAIT'!$K$43:$K$52,MOD(N50,COUNTIF('2-CALCUL ANNUALISATION FORFAIT'!$K$43:$K$52,"&gt;0"))+1)&gt;0,MOD(N50,COUNTIF('2-CALCUL ANNUALISATION FORFAIT'!$K$43:$K$52,"&gt;0"))+1,1),N50))),$Z$7)</f>
        <v>2</v>
      </c>
      <c r="O51" s="235" t="str">
        <f>IF(N51="NP","NP",
IF(N51=1,IF(AND(M51&gt;='2-CALCUL ANNUALISATION FORFAIT'!$G$4,M51&lt;='2-CALCUL ANNUALISATION FORFAIT'!$H$4),VLOOKUP(L51,PARAMETRES!$A$16:$B$22,2,FALSE),0),
IF(N51=2,IF(AND(M51&gt;='2-CALCUL ANNUALISATION FORFAIT'!$G$4,M51&lt;='2-CALCUL ANNUALISATION FORFAIT'!$H$4),VLOOKUP(L51,PARAMETRES!$E$16:$F$22,2,FALSE),0),
IF(N51=3,IF(AND(M51&gt;='2-CALCUL ANNUALISATION FORFAIT'!$G$4,M51&lt;='2-CALCUL ANNUALISATION FORFAIT'!$H$4),VLOOKUP(L51,PARAMETRES!$I$16:$J$22,2,FALSE),0),
IF(N51=4,IF(AND(M51&gt;='2-CALCUL ANNUALISATION FORFAIT'!$G$4,M51&lt;='2-CALCUL ANNUALISATION FORFAIT'!$H$4),VLOOKUP(L51,PARAMETRES!$M$16:$N$22,2,FALSE),0),
IF(N51=5,IF(AND(M51&gt;='2-CALCUL ANNUALISATION FORFAIT'!$G$4,M51&lt;='2-CALCUL ANNUALISATION FORFAIT'!$H$4),VLOOKUP(L51,PARAMETRES!$Q$16:$R$22,2,FALSE),0),
IF(N51=6,IF(AND(M51&gt;='2-CALCUL ANNUALISATION FORFAIT'!$G$4,M51&lt;='2-CALCUL ANNUALISATION FORFAIT'!$H$4),VLOOKUP(L51,PARAMETRES!$U$16:$V$22,2,FALSE),0),
IF(N51=7,IF(AND(M51&gt;='2-CALCUL ANNUALISATION FORFAIT'!$G$4,M51&lt;='2-CALCUL ANNUALISATION FORFAIT'!$H$4),VLOOKUP(L51,PARAMETRES!$Y$16:$Z$22,2,FALSE),0),
IF(N51=8,IF(AND(M51&gt;='2-CALCUL ANNUALISATION FORFAIT'!$G$4,M51&lt;='2-CALCUL ANNUALISATION FORFAIT'!$H$4),VLOOKUP(L51,PARAMETRES!$AC$16:$AD$22,2,FALSE),0),
IF(N51=9,IF(AND(M51&gt;='2-CALCUL ANNUALISATION FORFAIT'!$G$4,M51&lt;='2-CALCUL ANNUALISATION FORFAIT'!$H$4),VLOOKUP(L51,PARAMETRES!$AG$16:$AH$22,2,FALSE),0),
IF(N51=10,IF(AND(M51&gt;='2-CALCUL ANNUALISATION FORFAIT'!$G$4,M51&lt;='2-CALCUL ANNUALISATION FORFAIT'!$H$4),VLOOKUP(L51,PARAMETRES!$AK$16:$AL$22,2,FALSE),0))))))))))))</f>
        <v>J2</v>
      </c>
      <c r="P51" s="196">
        <f>IF(AND(M51&gt;='2-CALCUL ANNUALISATION FORFAIT'!$G$4,M51&lt;='2-CALCUL ANNUALISATION FORFAIT'!$H$4),VLOOKUP(O51,'2-CALCUL ANNUALISATION FORFAIT'!$E$24:$K$37,7,FALSE),"NP")</f>
        <v>0.20833333333333331</v>
      </c>
      <c r="Q51" s="191"/>
      <c r="R51" s="192"/>
      <c r="S51" s="239"/>
      <c r="T51" s="240"/>
      <c r="U51" s="242"/>
      <c r="V51" s="200" t="str">
        <f t="shared" si="4"/>
        <v>samedi</v>
      </c>
      <c r="W51" s="186">
        <f t="shared" si="16"/>
        <v>45808</v>
      </c>
      <c r="X51" s="234" cm="1">
        <f t="array" ref="X51">IFERROR(IF(OR(W51&lt;'2-CALCUL ANNUALISATION FORFAIT'!$G$4,W51&gt;'2-CALCUL ANNUALISATION FORFAIT'!$H$4),"NP",IF(W51=$AA$7,$Z$7,IF(V51="lundi",IF(INDEX('2-CALCUL ANNUALISATION FORFAIT'!$K$43:$K$52,MOD(X50,COUNTIF('2-CALCUL ANNUALISATION FORFAIT'!$K$43:$K$52,"&gt;0"))+1)&gt;0,MOD(X50,COUNTIF('2-CALCUL ANNUALISATION FORFAIT'!$K$43:$K$52,"&gt;0"))+1,1),X50))),$Z$7)</f>
        <v>2</v>
      </c>
      <c r="Y51" s="235" t="str">
        <f>IF(X51="NP","NP",
IF(X51=1,IF(AND(W51&gt;='2-CALCUL ANNUALISATION FORFAIT'!$G$4,W51&lt;='2-CALCUL ANNUALISATION FORFAIT'!$H$4),VLOOKUP(V51,PARAMETRES!$A$16:$B$22,2,FALSE),0),
IF(X51=2,IF(AND(W51&gt;='2-CALCUL ANNUALISATION FORFAIT'!$G$4,W51&lt;='2-CALCUL ANNUALISATION FORFAIT'!$H$4),VLOOKUP(V51,PARAMETRES!$E$16:$F$22,2,FALSE),0),
IF(X51=3,IF(AND(W51&gt;='2-CALCUL ANNUALISATION FORFAIT'!$G$4,W51&lt;='2-CALCUL ANNUALISATION FORFAIT'!$H$4),VLOOKUP(V51,PARAMETRES!$I$16:$J$22,2,FALSE),0),
IF(X51=4,IF(AND(W51&gt;='2-CALCUL ANNUALISATION FORFAIT'!$G$4,W51&lt;='2-CALCUL ANNUALISATION FORFAIT'!$H$4),VLOOKUP(V51,PARAMETRES!$M$16:$N$22,2,FALSE),0),
IF(X51=5,IF(AND(W51&gt;='2-CALCUL ANNUALISATION FORFAIT'!$G$4,W51&lt;='2-CALCUL ANNUALISATION FORFAIT'!$H$4),VLOOKUP(V51,PARAMETRES!$Q$16:$R$22,2,FALSE),0),
IF(X51=6,IF(AND(W51&gt;='2-CALCUL ANNUALISATION FORFAIT'!$G$4,W51&lt;='2-CALCUL ANNUALISATION FORFAIT'!$H$4),VLOOKUP(V51,PARAMETRES!$U$16:$V$22,2,FALSE),0),
IF(X51=7,IF(AND(W51&gt;='2-CALCUL ANNUALISATION FORFAIT'!$G$4,W51&lt;='2-CALCUL ANNUALISATION FORFAIT'!$H$4),VLOOKUP(V51,PARAMETRES!$Y$16:$Z$22,2,FALSE),0),
IF(X51=8,IF(AND(W51&gt;='2-CALCUL ANNUALISATION FORFAIT'!$G$4,W51&lt;='2-CALCUL ANNUALISATION FORFAIT'!$H$4),VLOOKUP(V51,PARAMETRES!$AC$16:$AD$22,2,FALSE),0),
IF(X51=9,IF(AND(W51&gt;='2-CALCUL ANNUALISATION FORFAIT'!$G$4,W51&lt;='2-CALCUL ANNUALISATION FORFAIT'!$H$4),VLOOKUP(V51,PARAMETRES!$AG$16:$AH$22,2,FALSE),0),
IF(X51=10,IF(AND(W51&gt;='2-CALCUL ANNUALISATION FORFAIT'!$G$4,W51&lt;='2-CALCUL ANNUALISATION FORFAIT'!$H$4),VLOOKUP(V51,PARAMETRES!$AK$16:$AL$22,2,FALSE),0))))))))))))</f>
        <v>RH</v>
      </c>
      <c r="Z51" s="196">
        <f>IF(AND(W51&gt;='2-CALCUL ANNUALISATION FORFAIT'!$G$4,W51&lt;='2-CALCUL ANNUALISATION FORFAIT'!$H$4),VLOOKUP(Y51,'2-CALCUL ANNUALISATION FORFAIT'!$E$24:$K$37,7,FALSE),"NP")</f>
        <v>0</v>
      </c>
      <c r="AA51" s="191"/>
      <c r="AB51" s="192"/>
      <c r="AC51" s="239"/>
      <c r="AD51" s="235"/>
      <c r="AE51" s="242"/>
      <c r="AF51" s="202" t="str">
        <f t="shared" si="6"/>
        <v>jeudi</v>
      </c>
      <c r="AG51" s="185">
        <f t="shared" si="18"/>
        <v>45869</v>
      </c>
      <c r="AH51" s="234" cm="1">
        <f t="array" ref="AH51">IFERROR(IF(OR(AG51&lt;'2-CALCUL ANNUALISATION FORFAIT'!$G$4,AG51&gt;'2-CALCUL ANNUALISATION FORFAIT'!$H$4),"NP",IF(AG51=$AA$7,$Z$7,IF(AF51="lundi",IF(INDEX('2-CALCUL ANNUALISATION FORFAIT'!$K$43:$K$52,MOD(AH50,COUNTIF('2-CALCUL ANNUALISATION FORFAIT'!$K$43:$K$52,"&gt;0"))+1)&gt;0,MOD(AH50,COUNTIF('2-CALCUL ANNUALISATION FORFAIT'!$K$43:$K$52,"&gt;0"))+1,1),AH50))),$Z$7)</f>
        <v>1</v>
      </c>
      <c r="AI51" s="235" t="str">
        <f>IF(AH51="NP","NP",
IF(AH51=1,IF(AND(AG51&gt;='2-CALCUL ANNUALISATION FORFAIT'!$G$4,AG51&lt;='2-CALCUL ANNUALISATION FORFAIT'!$H$4),VLOOKUP(AF51,PARAMETRES!$A$16:$B$22,2,FALSE),0),
IF(AH51=2,IF(AND(AG51&gt;='2-CALCUL ANNUALISATION FORFAIT'!$G$4,AG51&lt;='2-CALCUL ANNUALISATION FORFAIT'!$H$4),VLOOKUP(AF51,PARAMETRES!$E$16:$F$22,2,FALSE),0),
IF(AH51=3,IF(AND(AG51&gt;='2-CALCUL ANNUALISATION FORFAIT'!$G$4,AG51&lt;='2-CALCUL ANNUALISATION FORFAIT'!$H$4),VLOOKUP(AF51,PARAMETRES!$I$16:$J$22,2,FALSE),0),
IF(AH51=4,IF(AND(AG51&gt;='2-CALCUL ANNUALISATION FORFAIT'!$G$4,AG51&lt;='2-CALCUL ANNUALISATION FORFAIT'!$H$4),VLOOKUP(AF51,PARAMETRES!$M$16:$N$22,2,FALSE),0),
IF(AH51=5,IF(AND(AG51&gt;='2-CALCUL ANNUALISATION FORFAIT'!$G$4,AG51&lt;='2-CALCUL ANNUALISATION FORFAIT'!$H$4),VLOOKUP(AF51,PARAMETRES!$Q$16:$R$22,2,FALSE),0),
IF(AH51=6,IF(AND(AG51&gt;='2-CALCUL ANNUALISATION FORFAIT'!$G$4,AG51&lt;='2-CALCUL ANNUALISATION FORFAIT'!$H$4),VLOOKUP(AF51,PARAMETRES!$U$16:$V$22,2,FALSE),0),
IF(AH51=7,IF(AND(AG51&gt;='2-CALCUL ANNUALISATION FORFAIT'!$G$4,AG51&lt;='2-CALCUL ANNUALISATION FORFAIT'!$H$4),VLOOKUP(AF51,PARAMETRES!$Y$16:$Z$22,2,FALSE),0),
IF(AH51=8,IF(AND(AG51&gt;='2-CALCUL ANNUALISATION FORFAIT'!$G$4,AG51&lt;='2-CALCUL ANNUALISATION FORFAIT'!$H$4),VLOOKUP(AF51,PARAMETRES!$AC$16:$AD$22,2,FALSE),0),
IF(AH51=9,IF(AND(AG51&gt;='2-CALCUL ANNUALISATION FORFAIT'!$G$4,AG51&lt;='2-CALCUL ANNUALISATION FORFAIT'!$H$4),VLOOKUP(AF51,PARAMETRES!$AG$16:$AH$22,2,FALSE),0),
IF(AH51=10,IF(AND(AG51&gt;='2-CALCUL ANNUALISATION FORFAIT'!$G$4,AG51&lt;='2-CALCUL ANNUALISATION FORFAIT'!$H$4),VLOOKUP(AF51,PARAMETRES!$AK$16:$AL$22,2,FALSE),0))))))))))))</f>
        <v>J</v>
      </c>
      <c r="AJ51" s="196">
        <f>IF(AND(AG51&gt;='2-CALCUL ANNUALISATION FORFAIT'!$G$4,AG51&lt;='2-CALCUL ANNUALISATION FORFAIT'!$H$4),VLOOKUP(AI51,'2-CALCUL ANNUALISATION FORFAIT'!$E$24:$K$37,7,FALSE),"NP")</f>
        <v>0.37500000000000006</v>
      </c>
      <c r="AK51" s="184" t="str">
        <f t="shared" si="7"/>
        <v>dimanche</v>
      </c>
      <c r="AL51" s="185">
        <f t="shared" si="19"/>
        <v>45900</v>
      </c>
      <c r="AM51" s="234" cm="1">
        <f t="array" ref="AM51">IFERROR(IF(OR(AL51&lt;'2-CALCUL ANNUALISATION FORFAIT'!$G$4,AL51&gt;'2-CALCUL ANNUALISATION FORFAIT'!$H$4),"NP",IF(AL51=$AA$7,$Z$7,IF(AK51="lundi",IF(INDEX('2-CALCUL ANNUALISATION FORFAIT'!$K$43:$K$52,MOD(AM50,COUNTIF('2-CALCUL ANNUALISATION FORFAIT'!$K$43:$K$52,"&gt;0"))+1)&gt;0,MOD(AM50,COUNTIF('2-CALCUL ANNUALISATION FORFAIT'!$K$43:$K$52,"&gt;0"))+1,1),AM50))),$Z$7)</f>
        <v>1</v>
      </c>
      <c r="AN51" s="235" t="str">
        <f>IF(AM51="NP","NP",
IF(AM51=1,IF(AND(AL51&gt;='2-CALCUL ANNUALISATION FORFAIT'!$G$4,AL51&lt;='2-CALCUL ANNUALISATION FORFAIT'!$H$4),VLOOKUP(AK51,PARAMETRES!$A$16:$B$22,2,FALSE),0),
IF(AM51=2,IF(AND(AL51&gt;='2-CALCUL ANNUALISATION FORFAIT'!$G$4,AL51&lt;='2-CALCUL ANNUALISATION FORFAIT'!$H$4),VLOOKUP(AK51,PARAMETRES!$E$16:$F$22,2,FALSE),0),
IF(AM51=3,IF(AND(AL51&gt;='2-CALCUL ANNUALISATION FORFAIT'!$G$4,AL51&lt;='2-CALCUL ANNUALISATION FORFAIT'!$H$4),VLOOKUP(AK51,PARAMETRES!$I$16:$J$22,2,FALSE),0),
IF(AM51=4,IF(AND(AL51&gt;='2-CALCUL ANNUALISATION FORFAIT'!$G$4,AL51&lt;='2-CALCUL ANNUALISATION FORFAIT'!$H$4),VLOOKUP(AK51,PARAMETRES!$M$16:$N$22,2,FALSE),0),
IF(AM51=5,IF(AND(AL51&gt;='2-CALCUL ANNUALISATION FORFAIT'!$G$4,AL51&lt;='2-CALCUL ANNUALISATION FORFAIT'!$H$4),VLOOKUP(AK51,PARAMETRES!$Q$16:$R$22,2,FALSE),0),
IF(AM51=6,IF(AND(AL51&gt;='2-CALCUL ANNUALISATION FORFAIT'!$G$4,AL51&lt;='2-CALCUL ANNUALISATION FORFAIT'!$H$4),VLOOKUP(AK51,PARAMETRES!$U$16:$V$22,2,FALSE),0),
IF(AM51=7,IF(AND(AL51&gt;='2-CALCUL ANNUALISATION FORFAIT'!$G$4,AL51&lt;='2-CALCUL ANNUALISATION FORFAIT'!$H$4),VLOOKUP(AK51,PARAMETRES!$Y$16:$Z$22,2,FALSE),0),
IF(AM51=8,IF(AND(AL51&gt;='2-CALCUL ANNUALISATION FORFAIT'!$G$4,AL51&lt;='2-CALCUL ANNUALISATION FORFAIT'!$H$4),VLOOKUP(AK51,PARAMETRES!$AC$16:$AD$22,2,FALSE),0),
IF(AM51=9,IF(AND(AL51&gt;='2-CALCUL ANNUALISATION FORFAIT'!$G$4,AL51&lt;='2-CALCUL ANNUALISATION FORFAIT'!$H$4),VLOOKUP(AK51,PARAMETRES!$AG$16:$AH$22,2,FALSE),0),
IF(AM51=10,IF(AND(AL51&gt;='2-CALCUL ANNUALISATION FORFAIT'!$G$4,AL51&lt;='2-CALCUL ANNUALISATION FORFAIT'!$H$4),VLOOKUP(AK51,PARAMETRES!$AK$16:$AL$22,2,FALSE),0))))))))))))</f>
        <v>RH</v>
      </c>
      <c r="AO51" s="196">
        <f>IF(AND(AL51&gt;='2-CALCUL ANNUALISATION FORFAIT'!$G$4,AL51&lt;='2-CALCUL ANNUALISATION FORFAIT'!$H$4),VLOOKUP(AN51,'2-CALCUL ANNUALISATION FORFAIT'!$E$24:$K$37,7,FALSE),"NP")</f>
        <v>0</v>
      </c>
      <c r="AP51" s="191"/>
      <c r="AQ51" s="192"/>
      <c r="AR51" s="239"/>
      <c r="AS51" s="240"/>
      <c r="AT51" s="242"/>
      <c r="AU51" s="184" t="str">
        <f t="shared" si="9"/>
        <v>vendredi</v>
      </c>
      <c r="AV51" s="203">
        <f t="shared" si="21"/>
        <v>45961</v>
      </c>
      <c r="AW51" s="234" cm="1">
        <f t="array" ref="AW51">IFERROR(IF(OR(AV51&lt;'2-CALCUL ANNUALISATION FORFAIT'!$G$4,AV51&gt;'2-CALCUL ANNUALISATION FORFAIT'!$H$4),"NP",IF(AV51=$AA$7,$Z$7,IF(AU51="lundi",IF(INDEX('2-CALCUL ANNUALISATION FORFAIT'!$K$43:$K$52,MOD(AW50,COUNTIF('2-CALCUL ANNUALISATION FORFAIT'!$K$43:$K$52,"&gt;0"))+1)&gt;0,MOD(AW50,COUNTIF('2-CALCUL ANNUALISATION FORFAIT'!$K$43:$K$52,"&gt;0"))+1,1),AW50))),$Z$7)</f>
        <v>2</v>
      </c>
      <c r="AX51" s="235" t="str">
        <f>IF(AW51="NP","NP",
IF(AW51=1,IF(AND(AV51&gt;='2-CALCUL ANNUALISATION FORFAIT'!$G$4,AV51&lt;='2-CALCUL ANNUALISATION FORFAIT'!$H$4),VLOOKUP(AU51,PARAMETRES!$A$16:$B$22,2,FALSE),0),
IF(AW51=2,IF(AND(AV51&gt;='2-CALCUL ANNUALISATION FORFAIT'!$G$4,AV51&lt;='2-CALCUL ANNUALISATION FORFAIT'!$H$4),VLOOKUP(AU51,PARAMETRES!$E$16:$F$22,2,FALSE),0),
IF(AW51=3,IF(AND(AV51&gt;='2-CALCUL ANNUALISATION FORFAIT'!$G$4,AV51&lt;='2-CALCUL ANNUALISATION FORFAIT'!$H$4),VLOOKUP(AU51,PARAMETRES!$I$16:$J$22,2,FALSE),0),
IF(AW51=4,IF(AND(AV51&gt;='2-CALCUL ANNUALISATION FORFAIT'!$G$4,AV51&lt;='2-CALCUL ANNUALISATION FORFAIT'!$H$4),VLOOKUP(AU51,PARAMETRES!$M$16:$N$22,2,FALSE),0),
IF(AW51=5,IF(AND(AV51&gt;='2-CALCUL ANNUALISATION FORFAIT'!$G$4,AV51&lt;='2-CALCUL ANNUALISATION FORFAIT'!$H$4),VLOOKUP(AU51,PARAMETRES!$Q$16:$R$22,2,FALSE),0),
IF(AW51=6,IF(AND(AV51&gt;='2-CALCUL ANNUALISATION FORFAIT'!$G$4,AV51&lt;='2-CALCUL ANNUALISATION FORFAIT'!$H$4),VLOOKUP(AU51,PARAMETRES!$U$16:$V$22,2,FALSE),0),
IF(AW51=7,IF(AND(AV51&gt;='2-CALCUL ANNUALISATION FORFAIT'!$G$4,AV51&lt;='2-CALCUL ANNUALISATION FORFAIT'!$H$4),VLOOKUP(AU51,PARAMETRES!$Y$16:$Z$22,2,FALSE),0),
IF(AW51=8,IF(AND(AV51&gt;='2-CALCUL ANNUALISATION FORFAIT'!$G$4,AV51&lt;='2-CALCUL ANNUALISATION FORFAIT'!$H$4),VLOOKUP(AU51,PARAMETRES!$AC$16:$AD$22,2,FALSE),0),
IF(AW51=9,IF(AND(AV51&gt;='2-CALCUL ANNUALISATION FORFAIT'!$G$4,AV51&lt;='2-CALCUL ANNUALISATION FORFAIT'!$H$4),VLOOKUP(AU51,PARAMETRES!$AG$16:$AH$22,2,FALSE),0),
IF(AW51=10,IF(AND(AV51&gt;='2-CALCUL ANNUALISATION FORFAIT'!$G$4,AV51&lt;='2-CALCUL ANNUALISATION FORFAIT'!$H$4),VLOOKUP(AU51,PARAMETRES!$AK$16:$AL$22,2,FALSE),0))))))))))))</f>
        <v>J2</v>
      </c>
      <c r="AY51" s="196">
        <f>IF(AND(AV51&gt;='2-CALCUL ANNUALISATION FORFAIT'!$G$4,AV51&lt;='2-CALCUL ANNUALISATION FORFAIT'!$H$4),VLOOKUP(AX51,'2-CALCUL ANNUALISATION FORFAIT'!$E$24:$K$37,7,FALSE),"NP")</f>
        <v>0.20833333333333331</v>
      </c>
      <c r="AZ51" s="191"/>
      <c r="BA51" s="192"/>
      <c r="BB51" s="239"/>
      <c r="BC51" s="240"/>
      <c r="BD51" s="242"/>
      <c r="BE51" s="184" t="str">
        <f t="shared" si="11"/>
        <v>mercredi</v>
      </c>
      <c r="BF51" s="185">
        <f t="shared" si="23"/>
        <v>46022</v>
      </c>
      <c r="BG51" s="234" cm="1">
        <f t="array" ref="BG51">IFERROR(IF(OR(BF51&lt;'2-CALCUL ANNUALISATION FORFAIT'!$G$4,BF51&gt;'2-CALCUL ANNUALISATION FORFAIT'!$H$4),"NP",IF(BF51=$AA$7,$Z$7,IF(BE51="lundi",IF(INDEX('2-CALCUL ANNUALISATION FORFAIT'!$K$43:$K$52,MOD(BG50,COUNTIF('2-CALCUL ANNUALISATION FORFAIT'!$K$43:$K$52,"&gt;0"))+1)&gt;0,MOD(BG50,COUNTIF('2-CALCUL ANNUALISATION FORFAIT'!$K$43:$K$52,"&gt;0"))+1,1),BG50))),$Z$7)</f>
        <v>1</v>
      </c>
      <c r="BH51" s="235" t="str">
        <f>IF(BG51="NP","NP",
IF(BG51=1,IF(AND(BF51&gt;='2-CALCUL ANNUALISATION FORFAIT'!$G$4,BF51&lt;='2-CALCUL ANNUALISATION FORFAIT'!$H$4),VLOOKUP(BE51,PARAMETRES!$A$16:$B$22,2,FALSE),0),
IF(BG51=2,IF(AND(BF51&gt;='2-CALCUL ANNUALISATION FORFAIT'!$G$4,BF51&lt;='2-CALCUL ANNUALISATION FORFAIT'!$H$4),VLOOKUP(BE51,PARAMETRES!$E$16:$F$22,2,FALSE),0),
IF(BG51=3,IF(AND(BF51&gt;='2-CALCUL ANNUALISATION FORFAIT'!$G$4,BF51&lt;='2-CALCUL ANNUALISATION FORFAIT'!$H$4),VLOOKUP(BE51,PARAMETRES!$I$16:$J$22,2,FALSE),0),
IF(BG51=4,IF(AND(BF51&gt;='2-CALCUL ANNUALISATION FORFAIT'!$G$4,BF51&lt;='2-CALCUL ANNUALISATION FORFAIT'!$H$4),VLOOKUP(BE51,PARAMETRES!$M$16:$N$22,2,FALSE),0),
IF(BG51=5,IF(AND(BF51&gt;='2-CALCUL ANNUALISATION FORFAIT'!$G$4,BF51&lt;='2-CALCUL ANNUALISATION FORFAIT'!$H$4),VLOOKUP(BE51,PARAMETRES!$Q$16:$R$22,2,FALSE),0),
IF(BG51=6,IF(AND(BF51&gt;='2-CALCUL ANNUALISATION FORFAIT'!$G$4,BF51&lt;='2-CALCUL ANNUALISATION FORFAIT'!$H$4),VLOOKUP(BE51,PARAMETRES!$U$16:$V$22,2,FALSE),0),
IF(BG51=7,IF(AND(BF51&gt;='2-CALCUL ANNUALISATION FORFAIT'!$G$4,BF51&lt;='2-CALCUL ANNUALISATION FORFAIT'!$H$4),VLOOKUP(BE51,PARAMETRES!$Y$16:$Z$22,2,FALSE),0),
IF(BG51=8,IF(AND(BF51&gt;='2-CALCUL ANNUALISATION FORFAIT'!$G$4,BF51&lt;='2-CALCUL ANNUALISATION FORFAIT'!$H$4),VLOOKUP(BE51,PARAMETRES!$AC$16:$AD$22,2,FALSE),0),
IF(BG51=9,IF(AND(BF51&gt;='2-CALCUL ANNUALISATION FORFAIT'!$G$4,BF51&lt;='2-CALCUL ANNUALISATION FORFAIT'!$H$4),VLOOKUP(BE51,PARAMETRES!$AG$16:$AH$22,2,FALSE),0),
IF(BG51=10,IF(AND(BF51&gt;='2-CALCUL ANNUALISATION FORFAIT'!$G$4,BF51&lt;='2-CALCUL ANNUALISATION FORFAIT'!$H$4),VLOOKUP(BE51,PARAMETRES!$AK$16:$AL$22,2,FALSE),0))))))))))))</f>
        <v>J</v>
      </c>
      <c r="BI51" s="187">
        <f>IF(AND(BF51&gt;='2-CALCUL ANNUALISATION FORFAIT'!$G$4,BF51&lt;='2-CALCUL ANNUALISATION FORFAIT'!$H$4),VLOOKUP(BH51,'2-CALCUL ANNUALISATION FORFAIT'!$E$24:$K$37,7,FALSE),"NP")</f>
        <v>0.37500000000000006</v>
      </c>
    </row>
    <row r="52" spans="2:64" s="210" customFormat="1" ht="22.15" customHeight="1" thickBot="1" x14ac:dyDescent="0.25">
      <c r="B52" s="204"/>
      <c r="C52" s="204"/>
      <c r="D52" s="204"/>
      <c r="E52" s="204"/>
      <c r="F52" s="205">
        <f>SUM(F21:F51)</f>
        <v>6.9583333333333321</v>
      </c>
      <c r="G52" s="206"/>
      <c r="H52" s="206"/>
      <c r="I52" s="206"/>
      <c r="J52" s="207"/>
      <c r="K52" s="205">
        <f>SUM(K21:K51)</f>
        <v>5.8333333333333339</v>
      </c>
      <c r="L52" s="206"/>
      <c r="M52" s="206"/>
      <c r="N52" s="206"/>
      <c r="O52" s="207"/>
      <c r="P52" s="205">
        <f>SUM(P21:P51)</f>
        <v>6.041666666666667</v>
      </c>
      <c r="Q52" s="206"/>
      <c r="R52" s="206"/>
      <c r="S52" s="206"/>
      <c r="T52" s="207"/>
      <c r="U52" s="205">
        <f>SUM(U21:U51)</f>
        <v>6.25</v>
      </c>
      <c r="V52" s="206"/>
      <c r="W52" s="206"/>
      <c r="X52" s="206"/>
      <c r="Y52" s="207"/>
      <c r="Z52" s="205">
        <f>SUM(Z21:Z51)</f>
        <v>6.25</v>
      </c>
      <c r="AA52" s="206"/>
      <c r="AB52" s="206"/>
      <c r="AC52" s="206"/>
      <c r="AD52" s="207"/>
      <c r="AE52" s="205">
        <f>SUM(AE21:AE51)</f>
        <v>6.208333333333333</v>
      </c>
      <c r="AF52" s="206"/>
      <c r="AG52" s="206"/>
      <c r="AH52" s="206"/>
      <c r="AI52" s="207"/>
      <c r="AJ52" s="205">
        <f>SUM(AJ21:AJ51)</f>
        <v>6.9583333333333321</v>
      </c>
      <c r="AK52" s="206"/>
      <c r="AL52" s="206"/>
      <c r="AM52" s="206"/>
      <c r="AN52" s="207"/>
      <c r="AO52" s="205">
        <f>SUM(AO21:AO51)</f>
        <v>6.208333333333333</v>
      </c>
      <c r="AP52" s="206"/>
      <c r="AQ52" s="206"/>
      <c r="AR52" s="206"/>
      <c r="AS52" s="207"/>
      <c r="AT52" s="205">
        <f>SUM(AT21:AT51)</f>
        <v>6.25</v>
      </c>
      <c r="AU52" s="206"/>
      <c r="AV52" s="206"/>
      <c r="AW52" s="206"/>
      <c r="AX52" s="207"/>
      <c r="AY52" s="205">
        <f>SUM(AY21:AY51)</f>
        <v>6.458333333333333</v>
      </c>
      <c r="AZ52" s="208"/>
      <c r="BA52" s="208"/>
      <c r="BB52" s="208"/>
      <c r="BC52" s="209"/>
      <c r="BD52" s="205">
        <f>SUM(BD21:BD51)</f>
        <v>5.833333333333333</v>
      </c>
      <c r="BE52" s="204"/>
      <c r="BF52" s="204"/>
      <c r="BG52" s="206"/>
      <c r="BH52" s="207"/>
      <c r="BI52" s="205">
        <f>SUM(BI21:BI51)</f>
        <v>6.958333333333333</v>
      </c>
    </row>
    <row r="53" spans="2:64" s="17" customFormat="1" ht="16.5" customHeight="1" thickBot="1" x14ac:dyDescent="0.3">
      <c r="B53" s="48"/>
      <c r="C53" s="48"/>
      <c r="D53" s="48"/>
      <c r="E53" s="49"/>
      <c r="F53" s="50"/>
      <c r="G53" s="48"/>
      <c r="H53" s="48"/>
      <c r="I53" s="48"/>
      <c r="J53" s="49"/>
      <c r="K53" s="49"/>
      <c r="L53" s="48"/>
      <c r="M53" s="48"/>
      <c r="N53" s="48"/>
      <c r="O53" s="49"/>
      <c r="P53" s="49"/>
      <c r="Q53" s="48"/>
      <c r="R53" s="48"/>
      <c r="S53" s="48"/>
      <c r="T53" s="49"/>
      <c r="U53" s="49"/>
      <c r="V53" s="48"/>
      <c r="W53" s="48"/>
      <c r="X53" s="48"/>
      <c r="Y53" s="49"/>
      <c r="Z53" s="49"/>
      <c r="AA53" s="48"/>
      <c r="AB53" s="48"/>
      <c r="AC53" s="48"/>
      <c r="AD53" s="49"/>
      <c r="AE53" s="49"/>
      <c r="AF53" s="48"/>
      <c r="AG53" s="48"/>
      <c r="AH53" s="48"/>
      <c r="AI53" s="49"/>
      <c r="AJ53" s="49"/>
      <c r="AK53" s="48"/>
      <c r="AL53" s="48"/>
      <c r="AM53" s="48"/>
      <c r="AN53" s="49"/>
      <c r="AO53" s="49"/>
      <c r="AP53" s="48"/>
      <c r="AQ53" s="48"/>
      <c r="AR53" s="48"/>
      <c r="AS53" s="49"/>
      <c r="AT53" s="49"/>
      <c r="AU53" s="48"/>
      <c r="AV53" s="48"/>
      <c r="AW53" s="48"/>
      <c r="AX53" s="49"/>
      <c r="AY53" s="49"/>
      <c r="AZ53" s="197"/>
      <c r="BA53" s="197"/>
      <c r="BB53" s="197"/>
      <c r="BC53" s="198"/>
      <c r="BD53" s="198"/>
      <c r="BE53" s="51" t="s">
        <v>77</v>
      </c>
      <c r="BF53" s="471" t="s">
        <v>76</v>
      </c>
      <c r="BG53" s="472"/>
      <c r="BH53" s="472"/>
      <c r="BI53" s="473"/>
    </row>
    <row r="54" spans="2:64" ht="33.6" customHeight="1" thickBot="1" x14ac:dyDescent="0.3">
      <c r="B54" s="52"/>
      <c r="C54" s="53"/>
      <c r="D54" s="54"/>
      <c r="E54" s="55"/>
      <c r="F54" s="52"/>
      <c r="G54" s="53"/>
      <c r="H54" s="53"/>
      <c r="I54" s="54"/>
      <c r="J54" s="56"/>
      <c r="K54" s="56"/>
      <c r="L54" s="53"/>
      <c r="M54" s="53"/>
      <c r="N54" s="54"/>
      <c r="O54" s="56"/>
      <c r="P54" s="56"/>
      <c r="Q54" s="53"/>
      <c r="R54" s="53"/>
      <c r="S54" s="54"/>
      <c r="T54" s="56"/>
      <c r="U54" s="56"/>
      <c r="V54" s="53"/>
      <c r="W54" s="53"/>
      <c r="X54" s="54"/>
      <c r="Y54" s="56"/>
      <c r="Z54" s="56"/>
      <c r="AA54" s="57" t="s">
        <v>92</v>
      </c>
      <c r="AB54" s="57" t="s">
        <v>93</v>
      </c>
      <c r="AC54" s="487" t="s">
        <v>94</v>
      </c>
      <c r="AD54" s="487"/>
      <c r="AE54" s="487"/>
      <c r="AF54" s="53"/>
      <c r="AG54" s="53"/>
      <c r="AH54" s="54"/>
      <c r="AI54" s="56"/>
      <c r="AJ54" s="56"/>
      <c r="AK54" s="53"/>
      <c r="AL54" s="53"/>
      <c r="AM54" s="54"/>
      <c r="AQ54" s="480" t="s">
        <v>73</v>
      </c>
      <c r="AR54" s="481"/>
      <c r="AS54" s="481"/>
      <c r="AT54" s="481"/>
      <c r="AU54" s="481"/>
      <c r="AV54" s="481"/>
      <c r="AW54" s="481"/>
      <c r="AX54" s="481"/>
      <c r="AY54" s="481"/>
      <c r="AZ54" s="481"/>
      <c r="BA54" s="481"/>
      <c r="BB54" s="481"/>
      <c r="BC54" s="481"/>
      <c r="BD54" s="482"/>
      <c r="BE54" s="58">
        <f>BF54*24</f>
        <v>1829</v>
      </c>
      <c r="BF54" s="474">
        <f>F52+K52+P52+U52+Z52+AE52+AJ52+AO52+AT52+AY52+BD52+BI52</f>
        <v>76.208333333333329</v>
      </c>
      <c r="BG54" s="475"/>
      <c r="BH54" s="475"/>
      <c r="BI54" s="476"/>
    </row>
    <row r="55" spans="2:64" ht="41.25" customHeight="1" thickBot="1" x14ac:dyDescent="0.3">
      <c r="B55" s="496" t="s">
        <v>156</v>
      </c>
      <c r="C55" s="496"/>
      <c r="D55" s="496"/>
      <c r="E55" s="496"/>
      <c r="F55" s="496"/>
      <c r="G55" s="496"/>
      <c r="L55" s="59" t="str">
        <f>IF(OR(AG1="2028",AG1="2032"),(DATE(YEAR(H48),MONTH(H48),DAY(H48)+1)),"")</f>
        <v/>
      </c>
      <c r="V55" s="467" t="s">
        <v>136</v>
      </c>
      <c r="W55" s="467"/>
      <c r="X55" s="467"/>
      <c r="Y55" s="467"/>
      <c r="Z55" s="467"/>
      <c r="AA55" s="60">
        <f>'2-CALCUL ANNUALISATION FORFAIT'!W35</f>
        <v>25</v>
      </c>
      <c r="AB55" s="60">
        <f>COUNTIF($B$21:$BI$51,"CA")</f>
        <v>0</v>
      </c>
      <c r="AC55" s="488">
        <f>AA55-AB55</f>
        <v>25</v>
      </c>
      <c r="AD55" s="488"/>
      <c r="AE55" s="488"/>
      <c r="AQ55" s="480" t="str">
        <f ca="1">"Temps de travail à réaliser :"&amp;CHAR(10)&amp;"*Temps de travail cible annuel de "&amp;ROUND('2-CALCUL ANNUALISATION FORFAIT'!W19,2)&amp;"h + Journée de solidarité de "&amp;ROUND(('2-CALCUL ANNUALISATION FORFAIT'!W27),2)&amp;"h "&amp;" - "&amp;AA56*'2-CALCUL ANNUALISATION FORFAIT'!M53*24&amp;"h de congés de fractionnement acquis"</f>
        <v>Temps de travail à réaliser :
*Temps de travail cible annuel de 1600h + Journée de solidarité de 7h  - 0h de congés de fractionnement acquis</v>
      </c>
      <c r="AR55" s="481"/>
      <c r="AS55" s="481"/>
      <c r="AT55" s="481"/>
      <c r="AU55" s="481"/>
      <c r="AV55" s="481"/>
      <c r="AW55" s="481"/>
      <c r="AX55" s="481"/>
      <c r="AY55" s="481"/>
      <c r="AZ55" s="481"/>
      <c r="BA55" s="481"/>
      <c r="BB55" s="481"/>
      <c r="BC55" s="481"/>
      <c r="BD55" s="481"/>
      <c r="BE55" s="61">
        <f ca="1">BF55*24</f>
        <v>1607.0000000000002</v>
      </c>
      <c r="BF55" s="477">
        <f ca="1">'2-CALCUL ANNUALISATION FORFAIT'!Y19+'2-CALCUL ANNUALISATION FORFAIT'!Y27-AA56*'2-CALCUL ANNUALISATION FORFAIT'!M53</f>
        <v>66.958333333333343</v>
      </c>
      <c r="BG55" s="478"/>
      <c r="BH55" s="478"/>
      <c r="BI55" s="479"/>
      <c r="BJ55" s="144"/>
    </row>
    <row r="56" spans="2:64" ht="24.6" customHeight="1" thickBot="1" x14ac:dyDescent="0.3">
      <c r="B56" s="29" t="s">
        <v>90</v>
      </c>
      <c r="C56" s="29"/>
      <c r="D56" s="44"/>
      <c r="E56" s="29"/>
      <c r="F56" s="29"/>
      <c r="G56" s="29"/>
      <c r="V56" s="467" t="s">
        <v>137</v>
      </c>
      <c r="W56" s="467"/>
      <c r="X56" s="467"/>
      <c r="Y56" s="467"/>
      <c r="Z56" s="467"/>
      <c r="AA56" s="60">
        <f>IF((COUNTIF($B$21:$U$51,"CA")+COUNTIF($AZ$21:$BI$51,"CA"))&gt;=8,2,0)+IF(AND((COUNTIF($B$21:$U$51,"CA")+COUNTIF($AZ$21:$BI$51,"CA"))&gt;=5,(COUNTIF($B$21:$U$51,"CA")+COUNTIF($AZ$21:$BI$51,"CA"))&lt;8),1,0)</f>
        <v>0</v>
      </c>
      <c r="AB56" s="60">
        <f>COUNTIF($B$21:$BI$51,"FR")</f>
        <v>0</v>
      </c>
      <c r="AC56" s="488">
        <f>AA56-AB56</f>
        <v>0</v>
      </c>
      <c r="AD56" s="488"/>
      <c r="AE56" s="488"/>
      <c r="AQ56" s="483" t="s">
        <v>75</v>
      </c>
      <c r="AR56" s="484"/>
      <c r="AS56" s="484"/>
      <c r="AT56" s="484"/>
      <c r="AU56" s="484"/>
      <c r="AV56" s="484"/>
      <c r="AW56" s="484"/>
      <c r="AX56" s="484"/>
      <c r="AY56" s="484"/>
      <c r="AZ56" s="484"/>
      <c r="BA56" s="484"/>
      <c r="BB56" s="484"/>
      <c r="BC56" s="484"/>
      <c r="BD56" s="484"/>
      <c r="BE56" s="216">
        <f ca="1">BE54-BE55</f>
        <v>221.99999999999977</v>
      </c>
      <c r="BF56" s="217" t="str">
        <f ca="1">IF(BE56&lt;0,"-","")</f>
        <v/>
      </c>
      <c r="BG56" s="485">
        <f ca="1">ABS(BF55-BF54)</f>
        <v>9.2499999999999858</v>
      </c>
      <c r="BH56" s="485"/>
      <c r="BI56" s="486"/>
      <c r="BL56" s="33"/>
    </row>
    <row r="57" spans="2:64" ht="24.6" customHeight="1" x14ac:dyDescent="0.25">
      <c r="B57" s="211" t="s">
        <v>155</v>
      </c>
      <c r="C57" s="211"/>
      <c r="D57" s="212"/>
      <c r="E57" s="211"/>
      <c r="F57" s="211"/>
      <c r="G57" s="211"/>
      <c r="V57" s="43"/>
      <c r="W57" s="43"/>
      <c r="X57" s="43"/>
      <c r="Y57" s="43"/>
      <c r="Z57" s="43"/>
      <c r="AA57" s="143"/>
      <c r="AB57" s="143"/>
      <c r="AC57" s="143"/>
      <c r="AD57" s="143"/>
      <c r="AE57" s="143"/>
      <c r="AQ57"/>
      <c r="AR57"/>
      <c r="AS57"/>
      <c r="AT57"/>
      <c r="AU57"/>
      <c r="AV57"/>
      <c r="AW57"/>
      <c r="AX57"/>
      <c r="AY57"/>
      <c r="AZ57"/>
      <c r="BA57"/>
      <c r="BB57"/>
      <c r="BC57"/>
      <c r="BD57"/>
      <c r="BE57"/>
      <c r="BF57"/>
      <c r="BG57"/>
      <c r="BH57"/>
      <c r="BI57"/>
      <c r="BL57" s="33"/>
    </row>
    <row r="58" spans="2:64" ht="24.6" customHeight="1" x14ac:dyDescent="0.25">
      <c r="B58" s="493" t="s">
        <v>22</v>
      </c>
      <c r="C58" s="493"/>
      <c r="D58" s="493"/>
      <c r="E58" s="493"/>
      <c r="F58" s="493"/>
      <c r="G58" s="493"/>
      <c r="V58" s="467" t="s">
        <v>191</v>
      </c>
      <c r="W58" s="467"/>
      <c r="X58" s="467"/>
      <c r="Y58" s="467"/>
      <c r="Z58" s="467"/>
      <c r="AA58" s="249">
        <f>COUNTIF($B$21:$BI$51,"F")</f>
        <v>0</v>
      </c>
      <c r="AS58" s="13"/>
      <c r="AT58" s="13"/>
      <c r="AX58" s="13"/>
      <c r="AY58" s="13"/>
      <c r="BC58" s="13"/>
      <c r="BD58" s="13"/>
      <c r="BH58" s="13"/>
      <c r="BI58" s="13"/>
      <c r="BJ58" s="13"/>
      <c r="BK58" s="13"/>
    </row>
    <row r="59" spans="2:64" ht="24.6" customHeight="1" x14ac:dyDescent="0.25">
      <c r="B59" s="493" t="s">
        <v>72</v>
      </c>
      <c r="C59" s="493"/>
      <c r="D59" s="493"/>
      <c r="E59" s="493"/>
      <c r="F59" s="493"/>
      <c r="G59" s="493"/>
      <c r="V59" s="467" t="s">
        <v>192</v>
      </c>
      <c r="W59" s="467"/>
      <c r="X59" s="467"/>
      <c r="Y59" s="467"/>
      <c r="Z59" s="467"/>
      <c r="AA59" s="249">
        <f>COUNTIF($B$21:$BI$51,"RF")</f>
        <v>0</v>
      </c>
      <c r="AU59" s="466"/>
      <c r="AV59"/>
      <c r="AW59" s="39"/>
      <c r="AX59" s="259"/>
      <c r="AY59" s="39"/>
    </row>
    <row r="60" spans="2:64" ht="24.6" customHeight="1" x14ac:dyDescent="0.25">
      <c r="B60" s="460" t="s">
        <v>160</v>
      </c>
      <c r="C60" s="460"/>
      <c r="D60" s="460"/>
      <c r="E60" s="460"/>
      <c r="F60" s="460"/>
      <c r="G60" s="460"/>
      <c r="V60" s="489" t="s">
        <v>200</v>
      </c>
      <c r="W60" s="489"/>
      <c r="X60" s="489"/>
      <c r="Y60" s="489"/>
      <c r="Z60" s="489"/>
      <c r="AA60" s="249">
        <f>COUNTIF($B$21:$BI$51,"RH")</f>
        <v>104</v>
      </c>
      <c r="AP60" s="466"/>
      <c r="AQ60" s="466"/>
      <c r="AR60" s="466"/>
      <c r="AS60" s="466"/>
      <c r="AT60" s="173"/>
      <c r="AU60" s="466"/>
      <c r="AV60"/>
      <c r="AW60" s="39"/>
      <c r="AX60" s="259"/>
      <c r="AY60" s="39"/>
    </row>
    <row r="61" spans="2:64" ht="24.6" customHeight="1" x14ac:dyDescent="0.25">
      <c r="H61" s="32"/>
      <c r="J61" s="32"/>
      <c r="K61" s="32"/>
      <c r="L61" s="32"/>
      <c r="M61" s="32"/>
      <c r="O61" s="32"/>
      <c r="P61" s="32"/>
      <c r="Q61" s="12"/>
      <c r="R61" s="12"/>
      <c r="AK61" s="15"/>
      <c r="AL61" s="15"/>
      <c r="AP61" s="466"/>
      <c r="AQ61" s="466"/>
      <c r="AR61" s="466"/>
      <c r="AS61" s="466"/>
      <c r="AT61" s="173"/>
      <c r="AU61" s="434"/>
      <c r="AV61" s="434"/>
      <c r="AW61" s="46"/>
      <c r="AX61" s="30"/>
      <c r="AY61" s="30"/>
    </row>
    <row r="62" spans="2:64" ht="24.6" customHeight="1" x14ac:dyDescent="0.25">
      <c r="H62" s="32"/>
      <c r="J62" s="32"/>
      <c r="K62" s="32"/>
      <c r="L62" s="32"/>
      <c r="M62" s="32"/>
      <c r="O62" s="32"/>
      <c r="P62" s="32"/>
      <c r="AK62" s="435"/>
      <c r="AL62" s="435"/>
      <c r="AM62" s="435"/>
      <c r="AN62" s="435"/>
      <c r="AO62" s="435"/>
      <c r="AP62" s="434"/>
      <c r="AQ62" s="434"/>
      <c r="AR62" s="434"/>
      <c r="AS62" s="434"/>
      <c r="AT62" s="172"/>
      <c r="AU62" s="434"/>
      <c r="AV62" s="434"/>
      <c r="AW62" s="46"/>
      <c r="AX62" s="30"/>
      <c r="AY62" s="30"/>
    </row>
    <row r="63" spans="2:64" ht="21" customHeight="1" x14ac:dyDescent="0.25">
      <c r="AK63" s="435"/>
      <c r="AL63" s="435"/>
      <c r="AM63" s="435"/>
      <c r="AN63" s="435"/>
      <c r="AO63" s="435"/>
      <c r="AP63" s="434"/>
      <c r="AQ63" s="434"/>
      <c r="AR63" s="434"/>
      <c r="AS63" s="434"/>
      <c r="AT63" s="172"/>
      <c r="AU63" s="24"/>
      <c r="AV63"/>
      <c r="AW63" s="39"/>
      <c r="AX63" s="30"/>
      <c r="AY63" s="30"/>
    </row>
    <row r="64" spans="2:64" x14ac:dyDescent="0.25">
      <c r="AK64" s="24"/>
      <c r="AL64" s="24"/>
      <c r="AM64" s="39"/>
      <c r="AN64" s="24"/>
      <c r="AO64" s="24"/>
      <c r="AP64" s="24"/>
      <c r="AQ64" s="24"/>
      <c r="AR64" s="39"/>
      <c r="AS64" s="24"/>
      <c r="AT64" s="24"/>
    </row>
    <row r="65" spans="57:62" ht="14.45" customHeight="1" x14ac:dyDescent="0.25"/>
    <row r="66" spans="57:62" x14ac:dyDescent="0.25">
      <c r="BE66" s="31"/>
      <c r="BH66" s="13"/>
      <c r="BI66" s="13"/>
      <c r="BJ66" s="13"/>
    </row>
  </sheetData>
  <sheetProtection algorithmName="SHA-512" hashValue="L3F9jLR94ALP1WOVn44P2ifD0S4A/g9oAF3O/HIm0gwFjIqi7X4Fyf0dRSDv9XTsNxNRB4dBFiWSl2pZPhoWSA==" saltValue="Mkf/yfAty11Ca3GwdZwi0Q==" spinCount="100000" sheet="1" formatCells="0" formatColumns="0" formatRows="0"/>
  <mergeCells count="110">
    <mergeCell ref="Q9:R9"/>
    <mergeCell ref="Q10:R10"/>
    <mergeCell ref="Q11:R11"/>
    <mergeCell ref="H12:L12"/>
    <mergeCell ref="B59:G59"/>
    <mergeCell ref="B15:D15"/>
    <mergeCell ref="BE20:BF20"/>
    <mergeCell ref="AU20:AV20"/>
    <mergeCell ref="AZ20:BA20"/>
    <mergeCell ref="V20:W20"/>
    <mergeCell ref="B58:G58"/>
    <mergeCell ref="B16:D16"/>
    <mergeCell ref="B17:D17"/>
    <mergeCell ref="B55:G55"/>
    <mergeCell ref="B19:F19"/>
    <mergeCell ref="G19:K19"/>
    <mergeCell ref="G20:H20"/>
    <mergeCell ref="E15:F15"/>
    <mergeCell ref="E16:F16"/>
    <mergeCell ref="E17:F17"/>
    <mergeCell ref="B20:C20"/>
    <mergeCell ref="Z7:Z8"/>
    <mergeCell ref="BE19:BI19"/>
    <mergeCell ref="AX59:AX60"/>
    <mergeCell ref="BF53:BI53"/>
    <mergeCell ref="BF54:BI54"/>
    <mergeCell ref="BF55:BI55"/>
    <mergeCell ref="AQ54:BD54"/>
    <mergeCell ref="AQ55:BD55"/>
    <mergeCell ref="AQ56:BD56"/>
    <mergeCell ref="AU59:AU60"/>
    <mergeCell ref="BG56:BI56"/>
    <mergeCell ref="AA20:AB20"/>
    <mergeCell ref="AP20:AQ20"/>
    <mergeCell ref="AF20:AG20"/>
    <mergeCell ref="AC54:AE54"/>
    <mergeCell ref="AC55:AE55"/>
    <mergeCell ref="AC56:AE56"/>
    <mergeCell ref="V58:Z58"/>
    <mergeCell ref="V59:Z59"/>
    <mergeCell ref="V60:Z60"/>
    <mergeCell ref="B60:G60"/>
    <mergeCell ref="AZ19:BD19"/>
    <mergeCell ref="AU19:AY19"/>
    <mergeCell ref="AP19:AT19"/>
    <mergeCell ref="AK63:AO63"/>
    <mergeCell ref="M12:P12"/>
    <mergeCell ref="Q12:R12"/>
    <mergeCell ref="AP63:AS63"/>
    <mergeCell ref="AP60:AS61"/>
    <mergeCell ref="AP62:AS62"/>
    <mergeCell ref="AF19:AJ19"/>
    <mergeCell ref="AA19:AE19"/>
    <mergeCell ref="AK20:AL20"/>
    <mergeCell ref="V55:Z55"/>
    <mergeCell ref="V56:Z56"/>
    <mergeCell ref="AP4:AV17"/>
    <mergeCell ref="L19:P19"/>
    <mergeCell ref="Q19:U19"/>
    <mergeCell ref="H10:L10"/>
    <mergeCell ref="H11:L11"/>
    <mergeCell ref="AK19:AO19"/>
    <mergeCell ref="V19:Z19"/>
    <mergeCell ref="AU61:AV61"/>
    <mergeCell ref="M10:P10"/>
    <mergeCell ref="AU62:AV62"/>
    <mergeCell ref="AK62:AO62"/>
    <mergeCell ref="L20:M20"/>
    <mergeCell ref="Q20:R20"/>
    <mergeCell ref="B4:C4"/>
    <mergeCell ref="AG1:AK2"/>
    <mergeCell ref="B6:F6"/>
    <mergeCell ref="B7:D7"/>
    <mergeCell ref="B8:D8"/>
    <mergeCell ref="Q6:R6"/>
    <mergeCell ref="M6:P6"/>
    <mergeCell ref="M7:P7"/>
    <mergeCell ref="M8:P8"/>
    <mergeCell ref="E7:F7"/>
    <mergeCell ref="E8:F8"/>
    <mergeCell ref="AA6:AE6"/>
    <mergeCell ref="AA7:AE8"/>
    <mergeCell ref="V6:Y6"/>
    <mergeCell ref="V7:Y8"/>
    <mergeCell ref="Q7:R7"/>
    <mergeCell ref="Q8:R8"/>
    <mergeCell ref="B2:C2"/>
    <mergeCell ref="B3:C3"/>
    <mergeCell ref="V1:AF2"/>
    <mergeCell ref="E2:G2"/>
    <mergeCell ref="E3:G3"/>
    <mergeCell ref="E4:G4"/>
    <mergeCell ref="B12:D12"/>
    <mergeCell ref="B13:D13"/>
    <mergeCell ref="B14:D14"/>
    <mergeCell ref="E10:F10"/>
    <mergeCell ref="E11:F11"/>
    <mergeCell ref="E12:F12"/>
    <mergeCell ref="E13:F13"/>
    <mergeCell ref="E14:F14"/>
    <mergeCell ref="B9:D9"/>
    <mergeCell ref="H6:L6"/>
    <mergeCell ref="H7:L7"/>
    <mergeCell ref="H8:L8"/>
    <mergeCell ref="H9:L9"/>
    <mergeCell ref="M9:P9"/>
    <mergeCell ref="E9:F9"/>
    <mergeCell ref="B10:D10"/>
    <mergeCell ref="B11:D11"/>
    <mergeCell ref="M11:P11"/>
  </mergeCells>
  <conditionalFormatting sqref="B21:B51 G21:G51 L21:L51 Q21:Q51 V21:V51 AA21:AA51 AF21:AF51 AK21:AK51 AP21:AP51 AU21:AU51 AZ21:AZ51 BE21:BE51">
    <cfRule type="containsText" dxfId="32" priority="485" operator="containsText" text="Samedi">
      <formula>NOT(ISERROR(SEARCH("Samedi",B21)))</formula>
    </cfRule>
    <cfRule type="containsText" dxfId="31" priority="484" operator="containsText" text="dimanche">
      <formula>NOT(ISERROR(SEARCH("dimanche",B21)))</formula>
    </cfRule>
  </conditionalFormatting>
  <conditionalFormatting sqref="B21:BI51">
    <cfRule type="containsText" dxfId="29" priority="3" operator="containsText" text="RTT">
      <formula>NOT(ISERROR(SEARCH("RTT",B21)))</formula>
    </cfRule>
    <cfRule type="containsText" dxfId="23" priority="418" operator="containsText" text="CA">
      <formula>NOT(ISERROR(SEARCH("CA",B21)))</formula>
    </cfRule>
    <cfRule type="cellIs" dxfId="22" priority="1" operator="equal">
      <formula>"RF"</formula>
    </cfRule>
    <cfRule type="cellIs" dxfId="21" priority="21" operator="between">
      <formula>0</formula>
      <formula>0</formula>
    </cfRule>
    <cfRule type="cellIs" dxfId="20" priority="253" operator="equal">
      <formula>"F"</formula>
    </cfRule>
    <cfRule type="cellIs" dxfId="19" priority="390" operator="between">
      <formula>0.1</formula>
      <formula>24</formula>
    </cfRule>
    <cfRule type="containsText" dxfId="18" priority="417" operator="containsText" text="FR">
      <formula>NOT(ISERROR(SEARCH("FR",B21)))</formula>
    </cfRule>
  </conditionalFormatting>
  <conditionalFormatting sqref="H21:H49 AB21:AB49 R21:R50 AQ21:AQ50 C21:C51 M21:M51 W21:W51 AG21:AG51 AL21:AL51 AV21:AV51 BA21:BA51 BF21:BF51">
    <cfRule type="cellIs" dxfId="17" priority="10" operator="equal">
      <formula>$E$17</formula>
    </cfRule>
    <cfRule type="cellIs" dxfId="16" priority="11" operator="equal">
      <formula>$E$16</formula>
    </cfRule>
    <cfRule type="cellIs" dxfId="15" priority="12" operator="equal">
      <formula>$E$15</formula>
    </cfRule>
    <cfRule type="cellIs" dxfId="14" priority="13" operator="equal">
      <formula>$E$14</formula>
    </cfRule>
    <cfRule type="cellIs" dxfId="13" priority="14" operator="equal">
      <formula>$E$13</formula>
    </cfRule>
    <cfRule type="cellIs" dxfId="12" priority="15" operator="equal">
      <formula>$E$12</formula>
    </cfRule>
    <cfRule type="cellIs" dxfId="11" priority="16" operator="equal">
      <formula>$E$11</formula>
    </cfRule>
    <cfRule type="cellIs" dxfId="10" priority="405" operator="between">
      <formula>$M$12</formula>
      <formula>$Q$12</formula>
    </cfRule>
    <cfRule type="cellIs" dxfId="9" priority="406" operator="between">
      <formula>$M$11</formula>
      <formula>$Q$11</formula>
    </cfRule>
    <cfRule type="cellIs" dxfId="8" priority="407" operator="between">
      <formula>$M$10</formula>
      <formula>$Q$10</formula>
    </cfRule>
    <cfRule type="cellIs" dxfId="7" priority="408" operator="between">
      <formula>$M$9</formula>
      <formula>$Q$9</formula>
    </cfRule>
    <cfRule type="cellIs" dxfId="6" priority="409" operator="between">
      <formula>$M$8</formula>
      <formula>$Q$8</formula>
    </cfRule>
    <cfRule type="cellIs" dxfId="5" priority="410" operator="between">
      <formula>$M$7</formula>
      <formula>$Q$7</formula>
    </cfRule>
    <cfRule type="cellIs" dxfId="4" priority="20" operator="equal">
      <formula>$E$7</formula>
    </cfRule>
    <cfRule type="cellIs" dxfId="3" priority="19" operator="equal">
      <formula>$E$8</formula>
    </cfRule>
    <cfRule type="cellIs" dxfId="2" priority="17" operator="equal">
      <formula>$E$10</formula>
    </cfRule>
    <cfRule type="cellIs" dxfId="1" priority="18" operator="equal">
      <formula>$E$9</formula>
    </cfRule>
  </conditionalFormatting>
  <conditionalFormatting sqref="AA7">
    <cfRule type="expression" dxfId="0" priority="403">
      <formula>$D$11&lt;&gt;$G$4</formula>
    </cfRule>
  </conditionalFormatting>
  <dataValidations count="1">
    <dataValidation allowBlank="1" showInputMessage="1" showErrorMessage="1" prompt="Cette date doit être incluse dans la période de présence de l'agent indiquées dans la feuille 2." sqref="AA7:AE8" xr:uid="{A4E7D3EE-7C96-4120-AA38-486116570202}"/>
  </dataValidations>
  <printOptions horizontalCentered="1" verticalCentered="1"/>
  <pageMargins left="0.15748031496062992" right="0.15748031496062992" top="0.15748031496062992" bottom="0.15748031496062992" header="0" footer="0"/>
  <pageSetup paperSize="9" scale="33" fitToHeight="0" orientation="landscape" horizontalDpi="4294967292" verticalDpi="1200" r:id="rId1"/>
  <drawing r:id="rId2"/>
  <extLst>
    <ext xmlns:x14="http://schemas.microsoft.com/office/spreadsheetml/2009/9/main" uri="{78C0D931-6437-407d-A8EE-F0AAD7539E65}">
      <x14:conditionalFormattings>
        <x14:conditionalFormatting xmlns:xm="http://schemas.microsoft.com/office/excel/2006/main">
          <x14:cfRule type="cellIs" priority="2" operator="equal" id="{78CADD1D-BD19-4408-B26E-EB27F2E6182B}">
            <xm:f>'2-CALCUL ANNUALISATION FORFAIT'!$E$29</xm:f>
            <x14:dxf>
              <fill>
                <patternFill>
                  <fgColor auto="1"/>
                  <bgColor rgb="FFA8E3FE"/>
                </patternFill>
              </fill>
            </x14:dxf>
          </x14:cfRule>
          <x14:cfRule type="cellIs" priority="4" operator="equal" id="{388FCC2F-0E0E-480F-94FC-500CCFC6B895}">
            <xm:f>'2-CALCUL ANNUALISATION FORFAIT'!$E$28</xm:f>
            <x14:dxf>
              <fill>
                <patternFill>
                  <fgColor auto="1"/>
                  <bgColor theme="5" tint="0.59996337778862885"/>
                </patternFill>
              </fill>
            </x14:dxf>
          </x14:cfRule>
          <x14:cfRule type="cellIs" priority="5" operator="equal" id="{AD255458-9D60-4E79-AC92-8BAB5E728456}">
            <xm:f>'2-CALCUL ANNUALISATION FORFAIT'!$E$27</xm:f>
            <x14:dxf>
              <fill>
                <patternFill>
                  <fgColor auto="1"/>
                  <bgColor rgb="FFEBD4FC"/>
                </patternFill>
              </fill>
            </x14:dxf>
          </x14:cfRule>
          <x14:cfRule type="cellIs" priority="6" operator="equal" id="{A972073B-FBE2-4EAA-96FB-F2FAFD5FA8A3}">
            <xm:f>'2-CALCUL ANNUALISATION FORFAIT'!$E$26</xm:f>
            <x14:dxf>
              <fill>
                <patternFill>
                  <fgColor auto="1"/>
                  <bgColor theme="8" tint="0.59996337778862885"/>
                </patternFill>
              </fill>
            </x14:dxf>
          </x14:cfRule>
          <x14:cfRule type="cellIs" priority="7" operator="equal" id="{72FB0290-AA67-424B-BC0E-E4E1A8A385F1}">
            <xm:f>'2-CALCUL ANNUALISATION FORFAIT'!$E$25</xm:f>
            <x14:dxf>
              <fill>
                <patternFill>
                  <fgColor auto="1"/>
                  <bgColor theme="9" tint="0.59996337778862885"/>
                </patternFill>
              </fill>
            </x14:dxf>
          </x14:cfRule>
          <x14:cfRule type="cellIs" priority="9" operator="equal" id="{A10D880E-433B-4E48-B1E8-793DD6535662}">
            <xm:f>'2-CALCUL ANNUALISATION FORFAIT'!$E$24</xm:f>
            <x14:dxf>
              <fill>
                <patternFill>
                  <bgColor rgb="FFFFFF99"/>
                </patternFill>
              </fill>
            </x14:dxf>
          </x14:cfRule>
          <xm:sqref>B21:BI51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C988C4C-BC81-4307-89B6-CA111D04410C}">
          <x14:formula1>
            <xm:f>PARAMETRES!$A$1:$A$12</xm:f>
          </x14:formula1>
          <xm:sqref>AG1:AH1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39AF-392D-4043-9AED-FB1074C444E6}">
  <dimension ref="A1:AM26"/>
  <sheetViews>
    <sheetView zoomScale="85" zoomScaleNormal="85" workbookViewId="0">
      <selection sqref="A1:XFD1"/>
    </sheetView>
  </sheetViews>
  <sheetFormatPr baseColWidth="10" defaultRowHeight="15" x14ac:dyDescent="0.25"/>
  <cols>
    <col min="5" max="37" width="8.7109375" customWidth="1"/>
    <col min="38" max="38" width="15.7109375" bestFit="1" customWidth="1"/>
    <col min="40" max="41" width="13.42578125" bestFit="1" customWidth="1"/>
  </cols>
  <sheetData>
    <row r="1" spans="1:39" x14ac:dyDescent="0.25">
      <c r="A1" s="1">
        <v>2024</v>
      </c>
      <c r="B1" s="2">
        <v>45292</v>
      </c>
      <c r="C1" s="2">
        <v>45657</v>
      </c>
    </row>
    <row r="2" spans="1:39" x14ac:dyDescent="0.25">
      <c r="A2" s="1">
        <v>2025</v>
      </c>
      <c r="B2" s="2">
        <v>45658</v>
      </c>
      <c r="C2" s="2">
        <v>46022</v>
      </c>
    </row>
    <row r="3" spans="1:39" x14ac:dyDescent="0.25">
      <c r="A3" s="1">
        <v>2026</v>
      </c>
      <c r="B3" s="2">
        <v>46023</v>
      </c>
      <c r="C3" s="2">
        <v>46387</v>
      </c>
    </row>
    <row r="4" spans="1:39" x14ac:dyDescent="0.25">
      <c r="A4" s="1">
        <v>2027</v>
      </c>
      <c r="B4" s="2">
        <v>46388</v>
      </c>
      <c r="C4" s="2">
        <v>46752</v>
      </c>
    </row>
    <row r="5" spans="1:39" x14ac:dyDescent="0.25">
      <c r="A5" s="1">
        <v>2028</v>
      </c>
      <c r="B5" s="2">
        <v>46753</v>
      </c>
      <c r="C5" s="2">
        <v>47118</v>
      </c>
    </row>
    <row r="6" spans="1:39" x14ac:dyDescent="0.25">
      <c r="A6" s="1">
        <v>2029</v>
      </c>
      <c r="B6" s="2">
        <v>47119</v>
      </c>
      <c r="C6" s="2">
        <v>47483</v>
      </c>
    </row>
    <row r="7" spans="1:39" x14ac:dyDescent="0.25">
      <c r="A7" s="1">
        <v>2030</v>
      </c>
      <c r="B7" s="2">
        <v>47484</v>
      </c>
      <c r="C7" s="2">
        <v>47848</v>
      </c>
    </row>
    <row r="8" spans="1:39" x14ac:dyDescent="0.25">
      <c r="A8" s="1">
        <v>2031</v>
      </c>
      <c r="B8" s="2">
        <v>47849</v>
      </c>
      <c r="C8" s="2">
        <v>48213</v>
      </c>
    </row>
    <row r="9" spans="1:39" x14ac:dyDescent="0.25">
      <c r="A9" s="1">
        <v>2032</v>
      </c>
      <c r="B9" s="2">
        <v>48214</v>
      </c>
      <c r="C9" s="2">
        <v>48579</v>
      </c>
    </row>
    <row r="10" spans="1:39" x14ac:dyDescent="0.25">
      <c r="A10" s="1">
        <v>2033</v>
      </c>
      <c r="B10" s="2">
        <v>48580</v>
      </c>
      <c r="C10" s="2">
        <v>48944</v>
      </c>
    </row>
    <row r="11" spans="1:39" x14ac:dyDescent="0.25">
      <c r="A11" s="1">
        <v>2034</v>
      </c>
      <c r="B11" s="2">
        <v>48945</v>
      </c>
      <c r="C11" s="2">
        <v>49309</v>
      </c>
    </row>
    <row r="12" spans="1:39" x14ac:dyDescent="0.25">
      <c r="A12" s="1">
        <v>2035</v>
      </c>
      <c r="B12" s="2">
        <v>49310</v>
      </c>
      <c r="C12" s="2">
        <v>49674</v>
      </c>
    </row>
    <row r="15" spans="1:39" x14ac:dyDescent="0.25">
      <c r="A15" s="500" t="s">
        <v>125</v>
      </c>
      <c r="B15" s="501"/>
      <c r="C15" s="179" t="s">
        <v>126</v>
      </c>
      <c r="E15" s="500" t="s">
        <v>127</v>
      </c>
      <c r="F15" s="501"/>
      <c r="G15" s="179" t="s">
        <v>126</v>
      </c>
      <c r="I15" s="500" t="s">
        <v>128</v>
      </c>
      <c r="J15" s="501"/>
      <c r="K15" s="179" t="s">
        <v>126</v>
      </c>
      <c r="M15" s="500" t="s">
        <v>129</v>
      </c>
      <c r="N15" s="501"/>
      <c r="O15" s="179" t="s">
        <v>126</v>
      </c>
      <c r="Q15" s="500" t="s">
        <v>130</v>
      </c>
      <c r="R15" s="501"/>
      <c r="S15" s="179" t="s">
        <v>126</v>
      </c>
      <c r="U15" s="500" t="s">
        <v>131</v>
      </c>
      <c r="V15" s="501"/>
      <c r="W15" s="179" t="s">
        <v>126</v>
      </c>
      <c r="Y15" s="500" t="s">
        <v>132</v>
      </c>
      <c r="Z15" s="501"/>
      <c r="AA15" s="179" t="s">
        <v>126</v>
      </c>
      <c r="AC15" s="500" t="s">
        <v>133</v>
      </c>
      <c r="AD15" s="501"/>
      <c r="AE15" s="179" t="s">
        <v>126</v>
      </c>
      <c r="AG15" s="500" t="s">
        <v>134</v>
      </c>
      <c r="AH15" s="501"/>
      <c r="AI15" s="179" t="s">
        <v>126</v>
      </c>
      <c r="AK15" s="500" t="s">
        <v>135</v>
      </c>
      <c r="AL15" s="501"/>
      <c r="AM15" s="179" t="s">
        <v>126</v>
      </c>
    </row>
    <row r="16" spans="1:39" x14ac:dyDescent="0.25">
      <c r="A16" s="1" t="s">
        <v>23</v>
      </c>
      <c r="B16" s="9" t="str">
        <f>'2-CALCUL ANNUALISATION FORFAIT'!$D43</f>
        <v>J</v>
      </c>
      <c r="C16" s="34">
        <f>VLOOKUP(B16,'2-CALCUL ANNUALISATION FORFAIT'!$E$24:$K$37,7,FALSE)</f>
        <v>0.37500000000000006</v>
      </c>
      <c r="E16" s="1" t="s">
        <v>23</v>
      </c>
      <c r="F16" s="9" t="str">
        <f>'2-CALCUL ANNUALISATION FORFAIT'!$D44</f>
        <v>J2</v>
      </c>
      <c r="G16" s="34">
        <f>VLOOKUP(F16,'2-CALCUL ANNUALISATION FORFAIT'!$E$24:$K$37,7,FALSE)</f>
        <v>0.20833333333333331</v>
      </c>
      <c r="I16" s="1" t="s">
        <v>23</v>
      </c>
      <c r="J16" s="9">
        <f>'2-CALCUL ANNUALISATION FORFAIT'!$D45</f>
        <v>0</v>
      </c>
      <c r="K16" s="34" t="e">
        <f>VLOOKUP(J16,'2-CALCUL ANNUALISATION FORFAIT'!$E$24:$K$37,7,FALSE)</f>
        <v>#N/A</v>
      </c>
      <c r="M16" s="1" t="s">
        <v>23</v>
      </c>
      <c r="N16" s="9">
        <f>'2-CALCUL ANNUALISATION FORFAIT'!$D46</f>
        <v>0</v>
      </c>
      <c r="O16" s="34" t="e">
        <f>VLOOKUP(N16,'2-CALCUL ANNUALISATION FORFAIT'!$E$24:$K$37,7,FALSE)</f>
        <v>#N/A</v>
      </c>
      <c r="Q16" s="1" t="s">
        <v>23</v>
      </c>
      <c r="R16" s="9">
        <f>'2-CALCUL ANNUALISATION FORFAIT'!$D47</f>
        <v>0</v>
      </c>
      <c r="S16" s="34" t="e">
        <f>VLOOKUP(R16,'2-CALCUL ANNUALISATION FORFAIT'!$E$24:$K$37,7,FALSE)</f>
        <v>#N/A</v>
      </c>
      <c r="U16" s="1" t="s">
        <v>23</v>
      </c>
      <c r="V16" s="9">
        <f>'2-CALCUL ANNUALISATION FORFAIT'!$D48</f>
        <v>0</v>
      </c>
      <c r="W16" s="34" t="e">
        <f>VLOOKUP(V16,'2-CALCUL ANNUALISATION FORFAIT'!$E$24:$K$37,7,FALSE)</f>
        <v>#N/A</v>
      </c>
      <c r="Y16" s="1" t="s">
        <v>23</v>
      </c>
      <c r="Z16" s="9">
        <f>'2-CALCUL ANNUALISATION FORFAIT'!$D49</f>
        <v>0</v>
      </c>
      <c r="AA16" s="34" t="e">
        <f>VLOOKUP(Z16,'2-CALCUL ANNUALISATION FORFAIT'!$E$24:$K$37,7,FALSE)</f>
        <v>#N/A</v>
      </c>
      <c r="AC16" s="1" t="s">
        <v>23</v>
      </c>
      <c r="AD16" s="9">
        <f>'2-CALCUL ANNUALISATION FORFAIT'!$D50</f>
        <v>0</v>
      </c>
      <c r="AE16" s="34" t="e">
        <f>VLOOKUP(AD16,'2-CALCUL ANNUALISATION FORFAIT'!$E$24:$K$37,7,FALSE)</f>
        <v>#N/A</v>
      </c>
      <c r="AG16" s="1" t="s">
        <v>23</v>
      </c>
      <c r="AH16" s="9">
        <f>'2-CALCUL ANNUALISATION FORFAIT'!$D51</f>
        <v>0</v>
      </c>
      <c r="AI16" s="34" t="e">
        <f>VLOOKUP(AH16,'2-CALCUL ANNUALISATION FORFAIT'!$E$24:$K$37,7,FALSE)</f>
        <v>#N/A</v>
      </c>
      <c r="AK16" s="1" t="s">
        <v>23</v>
      </c>
      <c r="AL16" s="9">
        <f>'2-CALCUL ANNUALISATION FORFAIT'!$D52</f>
        <v>0</v>
      </c>
      <c r="AM16" s="34" t="e">
        <f>VLOOKUP(AL16,'2-CALCUL ANNUALISATION FORFAIT'!$E$24:$K$37,7,FALSE)</f>
        <v>#N/A</v>
      </c>
    </row>
    <row r="17" spans="1:39" x14ac:dyDescent="0.25">
      <c r="A17" s="1" t="s">
        <v>24</v>
      </c>
      <c r="B17" s="9" t="str">
        <f>'2-CALCUL ANNUALISATION FORFAIT'!$E43</f>
        <v>J</v>
      </c>
      <c r="C17" s="34">
        <f>VLOOKUP(B17,'2-CALCUL ANNUALISATION FORFAIT'!$E$24:$K$37,7,FALSE)</f>
        <v>0.37500000000000006</v>
      </c>
      <c r="E17" s="1" t="s">
        <v>24</v>
      </c>
      <c r="F17" s="9" t="str">
        <f>'2-CALCUL ANNUALISATION FORFAIT'!$E44</f>
        <v>J2</v>
      </c>
      <c r="G17" s="34">
        <f>VLOOKUP(F17,'2-CALCUL ANNUALISATION FORFAIT'!$E$24:$K$37,7,FALSE)</f>
        <v>0.20833333333333331</v>
      </c>
      <c r="I17" s="1" t="s">
        <v>24</v>
      </c>
      <c r="J17" s="9">
        <f>'2-CALCUL ANNUALISATION FORFAIT'!$E45</f>
        <v>0</v>
      </c>
      <c r="K17" s="34" t="e">
        <f>VLOOKUP(J17,'2-CALCUL ANNUALISATION FORFAIT'!$E$24:$K$37,7,FALSE)</f>
        <v>#N/A</v>
      </c>
      <c r="M17" s="1" t="s">
        <v>24</v>
      </c>
      <c r="N17" s="9">
        <f>'2-CALCUL ANNUALISATION FORFAIT'!$E46</f>
        <v>0</v>
      </c>
      <c r="O17" s="34" t="e">
        <f>VLOOKUP(N17,'2-CALCUL ANNUALISATION FORFAIT'!$E$24:$K$37,7,FALSE)</f>
        <v>#N/A</v>
      </c>
      <c r="Q17" s="1" t="s">
        <v>24</v>
      </c>
      <c r="R17" s="9">
        <f>'2-CALCUL ANNUALISATION FORFAIT'!$E47</f>
        <v>0</v>
      </c>
      <c r="S17" s="34" t="e">
        <f>VLOOKUP(R17,'2-CALCUL ANNUALISATION FORFAIT'!$E$24:$K$37,7,FALSE)</f>
        <v>#N/A</v>
      </c>
      <c r="U17" s="1" t="s">
        <v>24</v>
      </c>
      <c r="V17" s="9">
        <f>'2-CALCUL ANNUALISATION FORFAIT'!$E48</f>
        <v>0</v>
      </c>
      <c r="W17" s="34" t="e">
        <f>VLOOKUP(V17,'2-CALCUL ANNUALISATION FORFAIT'!$E$24:$K$37,7,FALSE)</f>
        <v>#N/A</v>
      </c>
      <c r="Y17" s="1" t="s">
        <v>24</v>
      </c>
      <c r="Z17" s="9">
        <f>'2-CALCUL ANNUALISATION FORFAIT'!$E49</f>
        <v>0</v>
      </c>
      <c r="AA17" s="34" t="e">
        <f>VLOOKUP(Z17,'2-CALCUL ANNUALISATION FORFAIT'!$E$24:$K$37,7,FALSE)</f>
        <v>#N/A</v>
      </c>
      <c r="AC17" s="1" t="s">
        <v>24</v>
      </c>
      <c r="AD17" s="9">
        <f>'2-CALCUL ANNUALISATION FORFAIT'!$E50</f>
        <v>0</v>
      </c>
      <c r="AE17" s="34" t="e">
        <f>VLOOKUP(AD17,'2-CALCUL ANNUALISATION FORFAIT'!$E$24:$K$37,7,FALSE)</f>
        <v>#N/A</v>
      </c>
      <c r="AG17" s="1" t="s">
        <v>24</v>
      </c>
      <c r="AH17" s="9">
        <f>'2-CALCUL ANNUALISATION FORFAIT'!$E51</f>
        <v>0</v>
      </c>
      <c r="AI17" s="34" t="e">
        <f>VLOOKUP(AH17,'2-CALCUL ANNUALISATION FORFAIT'!$E$24:$K$37,7,FALSE)</f>
        <v>#N/A</v>
      </c>
      <c r="AK17" s="1" t="s">
        <v>24</v>
      </c>
      <c r="AL17" s="9">
        <f>'2-CALCUL ANNUALISATION FORFAIT'!$E52</f>
        <v>0</v>
      </c>
      <c r="AM17" s="34" t="e">
        <f>VLOOKUP(AL17,'2-CALCUL ANNUALISATION FORFAIT'!$E$24:$K$37,7,FALSE)</f>
        <v>#N/A</v>
      </c>
    </row>
    <row r="18" spans="1:39" x14ac:dyDescent="0.25">
      <c r="A18" s="1" t="s">
        <v>25</v>
      </c>
      <c r="B18" s="9" t="str">
        <f>'2-CALCUL ANNUALISATION FORFAIT'!$F43</f>
        <v>J</v>
      </c>
      <c r="C18" s="34">
        <f>VLOOKUP(B18,'2-CALCUL ANNUALISATION FORFAIT'!$E$24:$K$37,7,FALSE)</f>
        <v>0.37500000000000006</v>
      </c>
      <c r="E18" s="1" t="s">
        <v>25</v>
      </c>
      <c r="F18" s="9" t="str">
        <f>'2-CALCUL ANNUALISATION FORFAIT'!$F44</f>
        <v>J2</v>
      </c>
      <c r="G18" s="34">
        <f>VLOOKUP(F18,'2-CALCUL ANNUALISATION FORFAIT'!$E$24:$K$37,7,FALSE)</f>
        <v>0.20833333333333331</v>
      </c>
      <c r="I18" s="1" t="s">
        <v>25</v>
      </c>
      <c r="J18" s="9">
        <f>'2-CALCUL ANNUALISATION FORFAIT'!$F45</f>
        <v>0</v>
      </c>
      <c r="K18" s="34" t="e">
        <f>VLOOKUP(J18,'2-CALCUL ANNUALISATION FORFAIT'!$E$24:$K$37,7,FALSE)</f>
        <v>#N/A</v>
      </c>
      <c r="M18" s="1" t="s">
        <v>25</v>
      </c>
      <c r="N18" s="9">
        <f>'2-CALCUL ANNUALISATION FORFAIT'!$F46</f>
        <v>0</v>
      </c>
      <c r="O18" s="34" t="e">
        <f>VLOOKUP(N18,'2-CALCUL ANNUALISATION FORFAIT'!$E$24:$K$37,7,FALSE)</f>
        <v>#N/A</v>
      </c>
      <c r="Q18" s="1" t="s">
        <v>25</v>
      </c>
      <c r="R18" s="9">
        <f>'2-CALCUL ANNUALISATION FORFAIT'!$F47</f>
        <v>0</v>
      </c>
      <c r="S18" s="34" t="e">
        <f>VLOOKUP(R18,'2-CALCUL ANNUALISATION FORFAIT'!$E$24:$K$37,7,FALSE)</f>
        <v>#N/A</v>
      </c>
      <c r="U18" s="1" t="s">
        <v>25</v>
      </c>
      <c r="V18" s="9">
        <f>'2-CALCUL ANNUALISATION FORFAIT'!$F48</f>
        <v>0</v>
      </c>
      <c r="W18" s="34" t="e">
        <f>VLOOKUP(V18,'2-CALCUL ANNUALISATION FORFAIT'!$E$24:$K$37,7,FALSE)</f>
        <v>#N/A</v>
      </c>
      <c r="Y18" s="1" t="s">
        <v>25</v>
      </c>
      <c r="Z18" s="9">
        <f>'2-CALCUL ANNUALISATION FORFAIT'!$F49</f>
        <v>0</v>
      </c>
      <c r="AA18" s="34" t="e">
        <f>VLOOKUP(Z18,'2-CALCUL ANNUALISATION FORFAIT'!$E$24:$K$37,7,FALSE)</f>
        <v>#N/A</v>
      </c>
      <c r="AC18" s="1" t="s">
        <v>25</v>
      </c>
      <c r="AD18" s="9">
        <f>'2-CALCUL ANNUALISATION FORFAIT'!$F50</f>
        <v>0</v>
      </c>
      <c r="AE18" s="34" t="e">
        <f>VLOOKUP(AD18,'2-CALCUL ANNUALISATION FORFAIT'!$E$24:$K$37,7,FALSE)</f>
        <v>#N/A</v>
      </c>
      <c r="AG18" s="1" t="s">
        <v>25</v>
      </c>
      <c r="AH18" s="9">
        <f>'2-CALCUL ANNUALISATION FORFAIT'!$F51</f>
        <v>0</v>
      </c>
      <c r="AI18" s="34" t="e">
        <f>VLOOKUP(AH18,'2-CALCUL ANNUALISATION FORFAIT'!$E$24:$K$37,7,FALSE)</f>
        <v>#N/A</v>
      </c>
      <c r="AK18" s="1" t="s">
        <v>25</v>
      </c>
      <c r="AL18" s="9">
        <f>'2-CALCUL ANNUALISATION FORFAIT'!$F52</f>
        <v>0</v>
      </c>
      <c r="AM18" s="34" t="e">
        <f>VLOOKUP(AL18,'2-CALCUL ANNUALISATION FORFAIT'!$E$24:$K$37,7,FALSE)</f>
        <v>#N/A</v>
      </c>
    </row>
    <row r="19" spans="1:39" x14ac:dyDescent="0.25">
      <c r="A19" s="1" t="s">
        <v>26</v>
      </c>
      <c r="B19" s="9" t="str">
        <f>'2-CALCUL ANNUALISATION FORFAIT'!$G43</f>
        <v>J</v>
      </c>
      <c r="C19" s="34">
        <f>VLOOKUP(B19,'2-CALCUL ANNUALISATION FORFAIT'!$E$24:$K$37,7,FALSE)</f>
        <v>0.37500000000000006</v>
      </c>
      <c r="E19" s="1" t="s">
        <v>26</v>
      </c>
      <c r="F19" s="9" t="str">
        <f>'2-CALCUL ANNUALISATION FORFAIT'!$G44</f>
        <v>J2</v>
      </c>
      <c r="G19" s="34">
        <f>VLOOKUP(F19,'2-CALCUL ANNUALISATION FORFAIT'!$E$24:$K$37,7,FALSE)</f>
        <v>0.20833333333333331</v>
      </c>
      <c r="I19" s="1" t="s">
        <v>26</v>
      </c>
      <c r="J19" s="9">
        <f>'2-CALCUL ANNUALISATION FORFAIT'!$G45</f>
        <v>0</v>
      </c>
      <c r="K19" s="34" t="e">
        <f>VLOOKUP(J19,'2-CALCUL ANNUALISATION FORFAIT'!$E$24:$K$37,7,FALSE)</f>
        <v>#N/A</v>
      </c>
      <c r="M19" s="1" t="s">
        <v>26</v>
      </c>
      <c r="N19" s="9">
        <f>'2-CALCUL ANNUALISATION FORFAIT'!$G46</f>
        <v>0</v>
      </c>
      <c r="O19" s="34" t="e">
        <f>VLOOKUP(N19,'2-CALCUL ANNUALISATION FORFAIT'!$E$24:$K$37,7,FALSE)</f>
        <v>#N/A</v>
      </c>
      <c r="Q19" s="1" t="s">
        <v>26</v>
      </c>
      <c r="R19" s="9">
        <f>'2-CALCUL ANNUALISATION FORFAIT'!$G47</f>
        <v>0</v>
      </c>
      <c r="S19" s="34" t="e">
        <f>VLOOKUP(R19,'2-CALCUL ANNUALISATION FORFAIT'!$E$24:$K$37,7,FALSE)</f>
        <v>#N/A</v>
      </c>
      <c r="U19" s="1" t="s">
        <v>26</v>
      </c>
      <c r="V19" s="9">
        <f>'2-CALCUL ANNUALISATION FORFAIT'!$G48</f>
        <v>0</v>
      </c>
      <c r="W19" s="34" t="e">
        <f>VLOOKUP(V19,'2-CALCUL ANNUALISATION FORFAIT'!$E$24:$K$37,7,FALSE)</f>
        <v>#N/A</v>
      </c>
      <c r="Y19" s="1" t="s">
        <v>26</v>
      </c>
      <c r="Z19" s="9">
        <f>'2-CALCUL ANNUALISATION FORFAIT'!$G49</f>
        <v>0</v>
      </c>
      <c r="AA19" s="34" t="e">
        <f>VLOOKUP(Z19,'2-CALCUL ANNUALISATION FORFAIT'!$E$24:$K$37,7,FALSE)</f>
        <v>#N/A</v>
      </c>
      <c r="AC19" s="1" t="s">
        <v>26</v>
      </c>
      <c r="AD19" s="9">
        <f>'2-CALCUL ANNUALISATION FORFAIT'!$G50</f>
        <v>0</v>
      </c>
      <c r="AE19" s="34" t="e">
        <f>VLOOKUP(AD19,'2-CALCUL ANNUALISATION FORFAIT'!$E$24:$K$37,7,FALSE)</f>
        <v>#N/A</v>
      </c>
      <c r="AG19" s="1" t="s">
        <v>26</v>
      </c>
      <c r="AH19" s="9">
        <f>'2-CALCUL ANNUALISATION FORFAIT'!$G51</f>
        <v>0</v>
      </c>
      <c r="AI19" s="34" t="e">
        <f>VLOOKUP(AH19,'2-CALCUL ANNUALISATION FORFAIT'!$E$24:$K$37,7,FALSE)</f>
        <v>#N/A</v>
      </c>
      <c r="AK19" s="1" t="s">
        <v>26</v>
      </c>
      <c r="AL19" s="9">
        <f>'2-CALCUL ANNUALISATION FORFAIT'!$G52</f>
        <v>0</v>
      </c>
      <c r="AM19" s="34" t="e">
        <f>VLOOKUP(AL19,'2-CALCUL ANNUALISATION FORFAIT'!$E$24:$K$37,7,FALSE)</f>
        <v>#N/A</v>
      </c>
    </row>
    <row r="20" spans="1:39" x14ac:dyDescent="0.25">
      <c r="A20" s="1" t="s">
        <v>27</v>
      </c>
      <c r="B20" s="9" t="str">
        <f>'2-CALCUL ANNUALISATION FORFAIT'!$H43</f>
        <v>J</v>
      </c>
      <c r="C20" s="34">
        <f>VLOOKUP(B20,'2-CALCUL ANNUALISATION FORFAIT'!$E$24:$K$37,7,FALSE)</f>
        <v>0.37500000000000006</v>
      </c>
      <c r="E20" s="1" t="s">
        <v>27</v>
      </c>
      <c r="F20" s="9" t="str">
        <f>'2-CALCUL ANNUALISATION FORFAIT'!$H44</f>
        <v>J2</v>
      </c>
      <c r="G20" s="34">
        <f>VLOOKUP(F20,'2-CALCUL ANNUALISATION FORFAIT'!$E$24:$K$37,7,FALSE)</f>
        <v>0.20833333333333331</v>
      </c>
      <c r="I20" s="1" t="s">
        <v>27</v>
      </c>
      <c r="J20" s="9">
        <f>'2-CALCUL ANNUALISATION FORFAIT'!$H45</f>
        <v>0</v>
      </c>
      <c r="K20" s="34" t="e">
        <f>VLOOKUP(J20,'2-CALCUL ANNUALISATION FORFAIT'!$E$24:$K$37,7,FALSE)</f>
        <v>#N/A</v>
      </c>
      <c r="M20" s="1" t="s">
        <v>27</v>
      </c>
      <c r="N20" s="9">
        <f>'2-CALCUL ANNUALISATION FORFAIT'!$H46</f>
        <v>0</v>
      </c>
      <c r="O20" s="34" t="e">
        <f>VLOOKUP(N20,'2-CALCUL ANNUALISATION FORFAIT'!$E$24:$K$37,7,FALSE)</f>
        <v>#N/A</v>
      </c>
      <c r="Q20" s="1" t="s">
        <v>27</v>
      </c>
      <c r="R20" s="9">
        <f>'2-CALCUL ANNUALISATION FORFAIT'!$H47</f>
        <v>0</v>
      </c>
      <c r="S20" s="34" t="e">
        <f>VLOOKUP(R20,'2-CALCUL ANNUALISATION FORFAIT'!$E$24:$K$37,7,FALSE)</f>
        <v>#N/A</v>
      </c>
      <c r="U20" s="1" t="s">
        <v>27</v>
      </c>
      <c r="V20" s="9">
        <f>'2-CALCUL ANNUALISATION FORFAIT'!$H48</f>
        <v>0</v>
      </c>
      <c r="W20" s="34" t="e">
        <f>VLOOKUP(V20,'2-CALCUL ANNUALISATION FORFAIT'!$E$24:$K$37,7,FALSE)</f>
        <v>#N/A</v>
      </c>
      <c r="Y20" s="1" t="s">
        <v>27</v>
      </c>
      <c r="Z20" s="9">
        <f>'2-CALCUL ANNUALISATION FORFAIT'!$H49</f>
        <v>0</v>
      </c>
      <c r="AA20" s="34" t="e">
        <f>VLOOKUP(Z20,'2-CALCUL ANNUALISATION FORFAIT'!$E$24:$K$37,7,FALSE)</f>
        <v>#N/A</v>
      </c>
      <c r="AC20" s="1" t="s">
        <v>27</v>
      </c>
      <c r="AD20" s="9">
        <f>'2-CALCUL ANNUALISATION FORFAIT'!$H50</f>
        <v>0</v>
      </c>
      <c r="AE20" s="34" t="e">
        <f>VLOOKUP(AD20,'2-CALCUL ANNUALISATION FORFAIT'!$E$24:$K$37,7,FALSE)</f>
        <v>#N/A</v>
      </c>
      <c r="AG20" s="1" t="s">
        <v>27</v>
      </c>
      <c r="AH20" s="9">
        <f>'2-CALCUL ANNUALISATION FORFAIT'!$H51</f>
        <v>0</v>
      </c>
      <c r="AI20" s="34" t="e">
        <f>VLOOKUP(AH20,'2-CALCUL ANNUALISATION FORFAIT'!$E$24:$K$37,7,FALSE)</f>
        <v>#N/A</v>
      </c>
      <c r="AK20" s="1" t="s">
        <v>27</v>
      </c>
      <c r="AL20" s="9">
        <f>'2-CALCUL ANNUALISATION FORFAIT'!$H52</f>
        <v>0</v>
      </c>
      <c r="AM20" s="34" t="e">
        <f>VLOOKUP(AL20,'2-CALCUL ANNUALISATION FORFAIT'!$E$24:$K$37,7,FALSE)</f>
        <v>#N/A</v>
      </c>
    </row>
    <row r="21" spans="1:39" x14ac:dyDescent="0.25">
      <c r="A21" s="1" t="s">
        <v>86</v>
      </c>
      <c r="B21" s="9" t="str">
        <f>'2-CALCUL ANNUALISATION FORFAIT'!$I43</f>
        <v>RH</v>
      </c>
      <c r="C21" s="34">
        <f>VLOOKUP(B21,'2-CALCUL ANNUALISATION FORFAIT'!$E$24:$K$37,7,FALSE)</f>
        <v>0</v>
      </c>
      <c r="E21" s="1" t="s">
        <v>86</v>
      </c>
      <c r="F21" s="9" t="str">
        <f>'2-CALCUL ANNUALISATION FORFAIT'!$I44</f>
        <v>RH</v>
      </c>
      <c r="G21" s="34">
        <f>VLOOKUP(F21,'2-CALCUL ANNUALISATION FORFAIT'!$E$24:$K$37,7,FALSE)</f>
        <v>0</v>
      </c>
      <c r="I21" s="1" t="s">
        <v>86</v>
      </c>
      <c r="J21" s="9">
        <f>'2-CALCUL ANNUALISATION FORFAIT'!$I45</f>
        <v>0</v>
      </c>
      <c r="K21" s="34" t="e">
        <f>VLOOKUP(J21,'2-CALCUL ANNUALISATION FORFAIT'!$E$24:$K$37,7,FALSE)</f>
        <v>#N/A</v>
      </c>
      <c r="M21" s="1" t="s">
        <v>86</v>
      </c>
      <c r="N21" s="9">
        <f>'2-CALCUL ANNUALISATION FORFAIT'!$I46</f>
        <v>0</v>
      </c>
      <c r="O21" s="34" t="e">
        <f>VLOOKUP(N21,'2-CALCUL ANNUALISATION FORFAIT'!$E$24:$K$37,7,FALSE)</f>
        <v>#N/A</v>
      </c>
      <c r="Q21" s="1" t="s">
        <v>86</v>
      </c>
      <c r="R21" s="9">
        <f>'2-CALCUL ANNUALISATION FORFAIT'!$I47</f>
        <v>0</v>
      </c>
      <c r="S21" s="34" t="e">
        <f>VLOOKUP(R21,'2-CALCUL ANNUALISATION FORFAIT'!$E$24:$K$37,7,FALSE)</f>
        <v>#N/A</v>
      </c>
      <c r="U21" s="1" t="s">
        <v>86</v>
      </c>
      <c r="V21" s="9">
        <f>'2-CALCUL ANNUALISATION FORFAIT'!$I48</f>
        <v>0</v>
      </c>
      <c r="W21" s="34" t="e">
        <f>VLOOKUP(V21,'2-CALCUL ANNUALISATION FORFAIT'!$E$24:$K$37,7,FALSE)</f>
        <v>#N/A</v>
      </c>
      <c r="Y21" s="1" t="s">
        <v>86</v>
      </c>
      <c r="Z21" s="9">
        <f>'2-CALCUL ANNUALISATION FORFAIT'!$I49</f>
        <v>0</v>
      </c>
      <c r="AA21" s="34" t="e">
        <f>VLOOKUP(Z21,'2-CALCUL ANNUALISATION FORFAIT'!$E$24:$K$37,7,FALSE)</f>
        <v>#N/A</v>
      </c>
      <c r="AC21" s="1" t="s">
        <v>86</v>
      </c>
      <c r="AD21" s="9">
        <f>'2-CALCUL ANNUALISATION FORFAIT'!$I50</f>
        <v>0</v>
      </c>
      <c r="AE21" s="34" t="e">
        <f>VLOOKUP(AD21,'2-CALCUL ANNUALISATION FORFAIT'!$E$24:$K$37,7,FALSE)</f>
        <v>#N/A</v>
      </c>
      <c r="AG21" s="1" t="s">
        <v>86</v>
      </c>
      <c r="AH21" s="9">
        <f>'2-CALCUL ANNUALISATION FORFAIT'!$I51</f>
        <v>0</v>
      </c>
      <c r="AI21" s="34" t="e">
        <f>VLOOKUP(AH21,'2-CALCUL ANNUALISATION FORFAIT'!$E$24:$K$37,7,FALSE)</f>
        <v>#N/A</v>
      </c>
      <c r="AK21" s="1" t="s">
        <v>86</v>
      </c>
      <c r="AL21" s="9">
        <f>'2-CALCUL ANNUALISATION FORFAIT'!$I52</f>
        <v>0</v>
      </c>
      <c r="AM21" s="34" t="e">
        <f>VLOOKUP(AL21,'2-CALCUL ANNUALISATION FORFAIT'!$E$24:$K$37,7,FALSE)</f>
        <v>#N/A</v>
      </c>
    </row>
    <row r="22" spans="1:39" x14ac:dyDescent="0.25">
      <c r="A22" s="1" t="s">
        <v>87</v>
      </c>
      <c r="B22" s="9" t="str">
        <f>'2-CALCUL ANNUALISATION FORFAIT'!$J43</f>
        <v>RH</v>
      </c>
      <c r="C22" s="34">
        <f>VLOOKUP(B22,'2-CALCUL ANNUALISATION FORFAIT'!$E$24:$K$37,7,FALSE)</f>
        <v>0</v>
      </c>
      <c r="E22" s="1" t="s">
        <v>87</v>
      </c>
      <c r="F22" s="9" t="str">
        <f>'2-CALCUL ANNUALISATION FORFAIT'!$J44</f>
        <v>RH</v>
      </c>
      <c r="G22" s="34">
        <f>VLOOKUP(F22,'2-CALCUL ANNUALISATION FORFAIT'!$E$24:$K$37,7,FALSE)</f>
        <v>0</v>
      </c>
      <c r="I22" s="1" t="s">
        <v>87</v>
      </c>
      <c r="J22" s="9">
        <f>'2-CALCUL ANNUALISATION FORFAIT'!$J45</f>
        <v>0</v>
      </c>
      <c r="K22" s="34" t="e">
        <f>VLOOKUP(J22,'2-CALCUL ANNUALISATION FORFAIT'!$E$24:$K$37,7,FALSE)</f>
        <v>#N/A</v>
      </c>
      <c r="M22" s="1" t="s">
        <v>87</v>
      </c>
      <c r="N22" s="9">
        <f>'2-CALCUL ANNUALISATION FORFAIT'!$J46</f>
        <v>0</v>
      </c>
      <c r="O22" s="34" t="e">
        <f>VLOOKUP(N22,'2-CALCUL ANNUALISATION FORFAIT'!$E$24:$K$37,7,FALSE)</f>
        <v>#N/A</v>
      </c>
      <c r="Q22" s="1" t="s">
        <v>87</v>
      </c>
      <c r="R22" s="9">
        <f>'2-CALCUL ANNUALISATION FORFAIT'!$J47</f>
        <v>0</v>
      </c>
      <c r="S22" s="34" t="e">
        <f>VLOOKUP(R22,'2-CALCUL ANNUALISATION FORFAIT'!$E$24:$K$37,7,FALSE)</f>
        <v>#N/A</v>
      </c>
      <c r="U22" s="1" t="s">
        <v>87</v>
      </c>
      <c r="V22" s="9">
        <f>'2-CALCUL ANNUALISATION FORFAIT'!$J48</f>
        <v>0</v>
      </c>
      <c r="W22" s="34" t="e">
        <f>VLOOKUP(V22,'2-CALCUL ANNUALISATION FORFAIT'!$E$24:$K$37,7,FALSE)</f>
        <v>#N/A</v>
      </c>
      <c r="Y22" s="1" t="s">
        <v>87</v>
      </c>
      <c r="Z22" s="9">
        <f>'2-CALCUL ANNUALISATION FORFAIT'!$J49</f>
        <v>0</v>
      </c>
      <c r="AA22" s="34" t="e">
        <f>VLOOKUP(Z22,'2-CALCUL ANNUALISATION FORFAIT'!$E$24:$K$37,7,FALSE)</f>
        <v>#N/A</v>
      </c>
      <c r="AC22" s="1" t="s">
        <v>87</v>
      </c>
      <c r="AD22" s="9">
        <f>'2-CALCUL ANNUALISATION FORFAIT'!$J50</f>
        <v>0</v>
      </c>
      <c r="AE22" s="34" t="e">
        <f>VLOOKUP(AD22,'2-CALCUL ANNUALISATION FORFAIT'!$E$24:$K$37,7,FALSE)</f>
        <v>#N/A</v>
      </c>
      <c r="AG22" s="1" t="s">
        <v>87</v>
      </c>
      <c r="AH22" s="9">
        <f>'2-CALCUL ANNUALISATION FORFAIT'!$J51</f>
        <v>0</v>
      </c>
      <c r="AI22" s="34" t="e">
        <f>VLOOKUP(AH22,'2-CALCUL ANNUALISATION FORFAIT'!$E$24:$K$37,7,FALSE)</f>
        <v>#N/A</v>
      </c>
      <c r="AK22" s="1" t="s">
        <v>87</v>
      </c>
      <c r="AL22" s="9">
        <f>'2-CALCUL ANNUALISATION FORFAIT'!$J52</f>
        <v>0</v>
      </c>
      <c r="AM22" s="34" t="e">
        <f>VLOOKUP(AL22,'2-CALCUL ANNUALISATION FORFAIT'!$E$24:$K$37,7,FALSE)</f>
        <v>#N/A</v>
      </c>
    </row>
    <row r="23" spans="1:39" x14ac:dyDescent="0.25">
      <c r="B23" s="17"/>
    </row>
    <row r="26" spans="1:39" x14ac:dyDescent="0.25">
      <c r="H26" s="17"/>
    </row>
  </sheetData>
  <sheetProtection sheet="1" objects="1" scenarios="1"/>
  <mergeCells count="10">
    <mergeCell ref="A15:B15"/>
    <mergeCell ref="E15:F15"/>
    <mergeCell ref="I15:J15"/>
    <mergeCell ref="M15:N15"/>
    <mergeCell ref="Q15:R15"/>
    <mergeCell ref="U15:V15"/>
    <mergeCell ref="Y15:Z15"/>
    <mergeCell ref="AC15:AD15"/>
    <mergeCell ref="AG15:AH15"/>
    <mergeCell ref="AK15:AL15"/>
  </mergeCells>
  <phoneticPr fontId="1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7</vt:i4>
      </vt:variant>
    </vt:vector>
  </HeadingPairs>
  <TitlesOfParts>
    <vt:vector size="12" baseType="lpstr">
      <vt:lpstr>ACCUEIL</vt:lpstr>
      <vt:lpstr>1-NOTICE</vt:lpstr>
      <vt:lpstr>2-CALCUL ANNUALISATION FORFAIT</vt:lpstr>
      <vt:lpstr>3-PLANNING ANNUEL</vt:lpstr>
      <vt:lpstr>PARAMETRES</vt:lpstr>
      <vt:lpstr>DateDebut1</vt:lpstr>
      <vt:lpstr>DateFin1</vt:lpstr>
      <vt:lpstr>DateFin2</vt:lpstr>
      <vt:lpstr>'1-NOTICE'!Impression_des_titres</vt:lpstr>
      <vt:lpstr>'1-NOTICE'!Zone_d_impression</vt:lpstr>
      <vt:lpstr>'2-CALCUL ANNUALISATION FORFAIT'!Zone_d_impression</vt:lpstr>
      <vt:lpstr>'3-PLANNING ANNUEL'!Zone_d_impression</vt:lpstr>
    </vt:vector>
  </TitlesOfParts>
  <Company>CDG35</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Delphine BIHANNIC</dc:creator>
  <cp:lastModifiedBy>Delphine BIHANNIC</cp:lastModifiedBy>
  <cp:lastPrinted>2025-02-03T09:08:21Z</cp:lastPrinted>
  <dcterms:created xsi:type="dcterms:W3CDTF">2023-12-29T13:54:25Z</dcterms:created>
  <dcterms:modified xsi:type="dcterms:W3CDTF">2025-02-24T09:25:22Z</dcterms:modified>
</cp:coreProperties>
</file>