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O:\Statuts Remuneration (Srm)\14-SIRH\2-PROJETS\1-En cours\8-Simulateur temps de travail\MODELE OFFICIEL CDG35\"/>
    </mc:Choice>
  </mc:AlternateContent>
  <xr:revisionPtr revIDLastSave="0" documentId="13_ncr:1_{7F281609-1146-4EFA-A2CE-8F44FBC4B4F1}" xr6:coauthVersionLast="47" xr6:coauthVersionMax="47" xr10:uidLastSave="{00000000-0000-0000-0000-000000000000}"/>
  <bookViews>
    <workbookView xWindow="-108" yWindow="-108" windowWidth="30936" windowHeight="17040" xr2:uid="{8CF6AA0D-F770-4CA7-8BDD-491DAF4CED2A}"/>
  </bookViews>
  <sheets>
    <sheet name="ACCUEIL" sheetId="7" r:id="rId1"/>
    <sheet name="1-NOTICE" sheetId="6" r:id="rId2"/>
    <sheet name="2-SEMAINE TYPE &amp; ANNUALISATION" sheetId="3" r:id="rId3"/>
    <sheet name="3-PLANNING ANNUEL" sheetId="2" r:id="rId4"/>
    <sheet name="PARAMETRES" sheetId="5" state="hidden" r:id="rId5"/>
  </sheets>
  <definedNames>
    <definedName name="_xlnm.Print_Titles" localSheetId="1">'1-NOTICE'!$1:$2</definedName>
    <definedName name="_xlnm.Print_Area" localSheetId="1">'1-NOTICE'!$A$1:$AF$126</definedName>
    <definedName name="_xlnm.Print_Area" localSheetId="2">'2-SEMAINE TYPE &amp; ANNUALISATION'!$A$1:$X$47</definedName>
    <definedName name="_xlnm.Print_Area" localSheetId="3">'3-PLANNING ANNUEL'!$A$1:$BA$63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3" l="1"/>
  <c r="B60" i="5" l="1"/>
  <c r="AD60" i="5"/>
  <c r="X60" i="5"/>
  <c r="R59" i="5"/>
  <c r="R60" i="5"/>
  <c r="I60" i="5"/>
  <c r="C60" i="5"/>
  <c r="AC60" i="5"/>
  <c r="W60" i="5"/>
  <c r="Q59" i="5"/>
  <c r="Q60" i="5"/>
  <c r="H60" i="5"/>
  <c r="D60" i="5" l="1"/>
  <c r="Y60" i="5"/>
  <c r="J60" i="5"/>
  <c r="S60" i="5"/>
  <c r="S59" i="5"/>
  <c r="AE60" i="5"/>
  <c r="I6" i="3"/>
  <c r="I8" i="3" s="1"/>
  <c r="F10" i="3" s="1"/>
  <c r="F12" i="3" s="1"/>
  <c r="I18" i="3"/>
  <c r="L35" i="3" s="1"/>
  <c r="G18" i="3"/>
  <c r="C9" i="3" s="1"/>
  <c r="P9" i="3"/>
  <c r="P16" i="3"/>
  <c r="C33" i="3"/>
  <c r="V49" i="2"/>
  <c r="W49" i="2"/>
  <c r="R58" i="5" s="1"/>
  <c r="C21" i="2"/>
  <c r="H27" i="3"/>
  <c r="I27" i="3" s="1"/>
  <c r="H28" i="3"/>
  <c r="I28" i="3" s="1"/>
  <c r="H29" i="3"/>
  <c r="I29" i="3" s="1"/>
  <c r="H30" i="3"/>
  <c r="I30" i="3" s="1"/>
  <c r="H26" i="3"/>
  <c r="I26" i="3" s="1"/>
  <c r="D21" i="2" l="1"/>
  <c r="C30" i="5"/>
  <c r="Y49" i="2"/>
  <c r="Q58" i="5" s="1"/>
  <c r="S58" i="5" s="1"/>
  <c r="X49" i="2"/>
  <c r="I31" i="3"/>
  <c r="I33" i="3" s="1"/>
  <c r="H31" i="3"/>
  <c r="P18" i="3"/>
  <c r="H12" i="3"/>
  <c r="Q31" i="3" s="1"/>
  <c r="C12" i="3"/>
  <c r="I35" i="3"/>
  <c r="Q46" i="3" s="1"/>
  <c r="B20" i="5"/>
  <c r="B19" i="5"/>
  <c r="B18" i="5"/>
  <c r="B16" i="5"/>
  <c r="B17" i="5"/>
  <c r="Q24" i="3" l="1"/>
  <c r="S31" i="3"/>
  <c r="Q29" i="3" l="1"/>
  <c r="Q33" i="3" l="1"/>
  <c r="Q35" i="3" s="1"/>
  <c r="Q37" i="3" s="1"/>
  <c r="Q44" i="3"/>
  <c r="S29" i="3"/>
  <c r="Q40" i="3" l="1"/>
  <c r="S33" i="3"/>
  <c r="Q42" i="3" s="1"/>
  <c r="S35" i="3"/>
  <c r="S37" i="3" l="1"/>
  <c r="S40" i="3" l="1"/>
  <c r="B21" i="2" l="1"/>
  <c r="C22" i="2"/>
  <c r="D22" i="2" l="1"/>
  <c r="C31" i="5"/>
  <c r="E21" i="2"/>
  <c r="B30" i="5" s="1"/>
  <c r="D30" i="5" s="1"/>
  <c r="B22" i="2"/>
  <c r="C23" i="2"/>
  <c r="D23" i="2" l="1"/>
  <c r="C32" i="5"/>
  <c r="E22" i="2"/>
  <c r="B31" i="5" s="1"/>
  <c r="D31" i="5" s="1"/>
  <c r="C24" i="2"/>
  <c r="B23" i="2"/>
  <c r="E23" i="2" s="1"/>
  <c r="B32" i="5" s="1"/>
  <c r="D32" i="5" l="1"/>
  <c r="D24" i="2"/>
  <c r="C33" i="5"/>
  <c r="C25" i="2"/>
  <c r="B24" i="2"/>
  <c r="E24" i="2" l="1"/>
  <c r="B33" i="5" s="1"/>
  <c r="D33" i="5" s="1"/>
  <c r="D25" i="2"/>
  <c r="C34" i="5"/>
  <c r="C26" i="2"/>
  <c r="B25" i="2"/>
  <c r="E25" i="2" l="1"/>
  <c r="B34" i="5" s="1"/>
  <c r="D34" i="5" s="1"/>
  <c r="D26" i="2"/>
  <c r="C35" i="5"/>
  <c r="C27" i="2"/>
  <c r="B26" i="2"/>
  <c r="E26" i="2" l="1"/>
  <c r="B35" i="5" s="1"/>
  <c r="D35" i="5" s="1"/>
  <c r="D27" i="2"/>
  <c r="C36" i="5"/>
  <c r="C28" i="2"/>
  <c r="B27" i="2"/>
  <c r="E27" i="2" l="1"/>
  <c r="B36" i="5" s="1"/>
  <c r="D36" i="5" s="1"/>
  <c r="D28" i="2"/>
  <c r="C37" i="5"/>
  <c r="C29" i="2"/>
  <c r="B28" i="2"/>
  <c r="E28" i="2" l="1"/>
  <c r="B37" i="5" s="1"/>
  <c r="D37" i="5" s="1"/>
  <c r="D29" i="2"/>
  <c r="C38" i="5"/>
  <c r="C30" i="2"/>
  <c r="B29" i="2"/>
  <c r="E29" i="2" l="1"/>
  <c r="B38" i="5" s="1"/>
  <c r="D38" i="5" s="1"/>
  <c r="D30" i="2"/>
  <c r="C39" i="5"/>
  <c r="C31" i="2"/>
  <c r="B30" i="2"/>
  <c r="E30" i="2" l="1"/>
  <c r="B39" i="5" s="1"/>
  <c r="D39" i="5" s="1"/>
  <c r="D31" i="2"/>
  <c r="C40" i="5"/>
  <c r="C32" i="2"/>
  <c r="B31" i="2"/>
  <c r="E31" i="2" l="1"/>
  <c r="B40" i="5" s="1"/>
  <c r="D40" i="5" s="1"/>
  <c r="D32" i="2"/>
  <c r="C41" i="5"/>
  <c r="C33" i="2"/>
  <c r="B32" i="2"/>
  <c r="E32" i="2" l="1"/>
  <c r="B41" i="5" s="1"/>
  <c r="D41" i="5" s="1"/>
  <c r="D33" i="2"/>
  <c r="C42" i="5"/>
  <c r="C34" i="2"/>
  <c r="B33" i="2"/>
  <c r="E33" i="2" l="1"/>
  <c r="B42" i="5" s="1"/>
  <c r="D42" i="5" s="1"/>
  <c r="D34" i="2"/>
  <c r="C43" i="5"/>
  <c r="C35" i="2"/>
  <c r="B34" i="2"/>
  <c r="E34" i="2" l="1"/>
  <c r="B43" i="5" s="1"/>
  <c r="D43" i="5" s="1"/>
  <c r="D35" i="2"/>
  <c r="C44" i="5"/>
  <c r="C36" i="2"/>
  <c r="B35" i="2"/>
  <c r="E35" i="2" l="1"/>
  <c r="B44" i="5" s="1"/>
  <c r="D44" i="5" s="1"/>
  <c r="D36" i="2"/>
  <c r="C45" i="5"/>
  <c r="C37" i="2"/>
  <c r="B36" i="2"/>
  <c r="E36" i="2" l="1"/>
  <c r="B45" i="5" s="1"/>
  <c r="D45" i="5" s="1"/>
  <c r="D37" i="2"/>
  <c r="C46" i="5"/>
  <c r="C38" i="2"/>
  <c r="B37" i="2"/>
  <c r="E37" i="2" l="1"/>
  <c r="B46" i="5" s="1"/>
  <c r="D46" i="5" s="1"/>
  <c r="D38" i="2"/>
  <c r="C47" i="5"/>
  <c r="C39" i="2"/>
  <c r="B38" i="2"/>
  <c r="E38" i="2" l="1"/>
  <c r="B47" i="5" s="1"/>
  <c r="D47" i="5" s="1"/>
  <c r="D39" i="2"/>
  <c r="C48" i="5"/>
  <c r="C40" i="2"/>
  <c r="B39" i="2"/>
  <c r="E39" i="2" l="1"/>
  <c r="B48" i="5" s="1"/>
  <c r="D48" i="5" s="1"/>
  <c r="D40" i="2"/>
  <c r="C49" i="5"/>
  <c r="C41" i="2"/>
  <c r="B40" i="2"/>
  <c r="E40" i="2" l="1"/>
  <c r="B49" i="5" s="1"/>
  <c r="D49" i="5" s="1"/>
  <c r="D41" i="2"/>
  <c r="C50" i="5"/>
  <c r="C42" i="2"/>
  <c r="B41" i="2"/>
  <c r="E41" i="2" l="1"/>
  <c r="B50" i="5" s="1"/>
  <c r="D50" i="5" s="1"/>
  <c r="D42" i="2"/>
  <c r="C51" i="5"/>
  <c r="C43" i="2"/>
  <c r="B42" i="2"/>
  <c r="E42" i="2" l="1"/>
  <c r="B51" i="5" s="1"/>
  <c r="D51" i="5" s="1"/>
  <c r="D43" i="2"/>
  <c r="C52" i="5"/>
  <c r="C44" i="2"/>
  <c r="B43" i="2"/>
  <c r="E43" i="2" l="1"/>
  <c r="B52" i="5" s="1"/>
  <c r="D52" i="5" s="1"/>
  <c r="D44" i="2"/>
  <c r="C53" i="5"/>
  <c r="C45" i="2"/>
  <c r="B44" i="2"/>
  <c r="E44" i="2" l="1"/>
  <c r="B53" i="5" s="1"/>
  <c r="D53" i="5" s="1"/>
  <c r="D45" i="2"/>
  <c r="C54" i="5"/>
  <c r="C46" i="2"/>
  <c r="B45" i="2"/>
  <c r="E45" i="2" l="1"/>
  <c r="B54" i="5" s="1"/>
  <c r="D54" i="5" s="1"/>
  <c r="D46" i="2"/>
  <c r="C55" i="5"/>
  <c r="C47" i="2"/>
  <c r="B46" i="2"/>
  <c r="E46" i="2" l="1"/>
  <c r="B55" i="5" s="1"/>
  <c r="D55" i="5" s="1"/>
  <c r="D47" i="2"/>
  <c r="C56" i="5"/>
  <c r="C48" i="2"/>
  <c r="B47" i="2"/>
  <c r="E47" i="2" l="1"/>
  <c r="B56" i="5" s="1"/>
  <c r="D56" i="5" s="1"/>
  <c r="D48" i="2"/>
  <c r="C57" i="5"/>
  <c r="C49" i="2"/>
  <c r="B48" i="2"/>
  <c r="E48" i="2" l="1"/>
  <c r="B57" i="5" s="1"/>
  <c r="D57" i="5" s="1"/>
  <c r="D49" i="2"/>
  <c r="C58" i="5"/>
  <c r="C50" i="2"/>
  <c r="B49" i="2"/>
  <c r="E49" i="2" l="1"/>
  <c r="B58" i="5" s="1"/>
  <c r="D58" i="5" s="1"/>
  <c r="D50" i="2"/>
  <c r="C59" i="5"/>
  <c r="G21" i="2"/>
  <c r="F30" i="5" s="1"/>
  <c r="B50" i="2"/>
  <c r="H21" i="2" l="1"/>
  <c r="E50" i="2"/>
  <c r="B59" i="5" s="1"/>
  <c r="D59" i="5" s="1"/>
  <c r="D61" i="5" s="1"/>
  <c r="F21" i="2"/>
  <c r="G22" i="2"/>
  <c r="H22" i="2" l="1"/>
  <c r="F31" i="5"/>
  <c r="E52" i="2"/>
  <c r="I21" i="2"/>
  <c r="E30" i="5" s="1"/>
  <c r="G30" i="5" s="1"/>
  <c r="G23" i="2"/>
  <c r="F22" i="2"/>
  <c r="I22" i="2" s="1"/>
  <c r="E31" i="5" s="1"/>
  <c r="G31" i="5" l="1"/>
  <c r="H23" i="2"/>
  <c r="F32" i="5"/>
  <c r="G24" i="2"/>
  <c r="F23" i="2"/>
  <c r="I23" i="2" l="1"/>
  <c r="E32" i="5" s="1"/>
  <c r="G32" i="5" s="1"/>
  <c r="H24" i="2"/>
  <c r="F33" i="5"/>
  <c r="G25" i="2"/>
  <c r="F24" i="2"/>
  <c r="I24" i="2" l="1"/>
  <c r="E33" i="5" s="1"/>
  <c r="G33" i="5" s="1"/>
  <c r="H25" i="2"/>
  <c r="F34" i="5"/>
  <c r="G26" i="2"/>
  <c r="F25" i="2"/>
  <c r="I25" i="2" l="1"/>
  <c r="E34" i="5" s="1"/>
  <c r="G34" i="5" s="1"/>
  <c r="H26" i="2"/>
  <c r="F35" i="5"/>
  <c r="G27" i="2"/>
  <c r="F26" i="2"/>
  <c r="I26" i="2" s="1"/>
  <c r="E35" i="5" s="1"/>
  <c r="G35" i="5" l="1"/>
  <c r="H27" i="2"/>
  <c r="F36" i="5"/>
  <c r="G28" i="2"/>
  <c r="F27" i="2"/>
  <c r="I27" i="2" l="1"/>
  <c r="E36" i="5" s="1"/>
  <c r="G36" i="5" s="1"/>
  <c r="H28" i="2"/>
  <c r="F37" i="5"/>
  <c r="G29" i="2"/>
  <c r="F28" i="2"/>
  <c r="I28" i="2" l="1"/>
  <c r="E37" i="5" s="1"/>
  <c r="G37" i="5" s="1"/>
  <c r="H29" i="2"/>
  <c r="F38" i="5"/>
  <c r="G30" i="2"/>
  <c r="F29" i="2"/>
  <c r="I29" i="2" s="1"/>
  <c r="E38" i="5" s="1"/>
  <c r="G38" i="5" l="1"/>
  <c r="H30" i="2"/>
  <c r="F39" i="5"/>
  <c r="G31" i="2"/>
  <c r="F30" i="2"/>
  <c r="I30" i="2" l="1"/>
  <c r="E39" i="5" s="1"/>
  <c r="G39" i="5" s="1"/>
  <c r="H31" i="2"/>
  <c r="F40" i="5"/>
  <c r="G32" i="2"/>
  <c r="F31" i="2"/>
  <c r="I31" i="2" l="1"/>
  <c r="E40" i="5" s="1"/>
  <c r="G40" i="5" s="1"/>
  <c r="H32" i="2"/>
  <c r="F41" i="5"/>
  <c r="G33" i="2"/>
  <c r="F32" i="2"/>
  <c r="I32" i="2" l="1"/>
  <c r="E41" i="5" s="1"/>
  <c r="G41" i="5" s="1"/>
  <c r="H33" i="2"/>
  <c r="F42" i="5"/>
  <c r="G34" i="2"/>
  <c r="F33" i="2"/>
  <c r="I33" i="2" l="1"/>
  <c r="E42" i="5" s="1"/>
  <c r="G42" i="5" s="1"/>
  <c r="H34" i="2"/>
  <c r="F43" i="5"/>
  <c r="G35" i="2"/>
  <c r="F34" i="2"/>
  <c r="H35" i="2" l="1"/>
  <c r="F44" i="5"/>
  <c r="I34" i="2"/>
  <c r="E43" i="5" s="1"/>
  <c r="G43" i="5" s="1"/>
  <c r="G36" i="2"/>
  <c r="F35" i="2"/>
  <c r="I35" i="2" l="1"/>
  <c r="E44" i="5" s="1"/>
  <c r="G44" i="5" s="1"/>
  <c r="H36" i="2"/>
  <c r="F45" i="5"/>
  <c r="G37" i="2"/>
  <c r="F36" i="2"/>
  <c r="I36" i="2" l="1"/>
  <c r="E45" i="5" s="1"/>
  <c r="G45" i="5" s="1"/>
  <c r="H37" i="2"/>
  <c r="F46" i="5"/>
  <c r="G38" i="2"/>
  <c r="F37" i="2"/>
  <c r="I37" i="2" l="1"/>
  <c r="E46" i="5" s="1"/>
  <c r="G46" i="5" s="1"/>
  <c r="H38" i="2"/>
  <c r="F47" i="5"/>
  <c r="G39" i="2"/>
  <c r="F38" i="2"/>
  <c r="I38" i="2" l="1"/>
  <c r="E47" i="5" s="1"/>
  <c r="G47" i="5" s="1"/>
  <c r="H39" i="2"/>
  <c r="F48" i="5"/>
  <c r="G40" i="2"/>
  <c r="F39" i="2"/>
  <c r="H40" i="2" l="1"/>
  <c r="F49" i="5"/>
  <c r="I39" i="2"/>
  <c r="E48" i="5" s="1"/>
  <c r="G48" i="5" s="1"/>
  <c r="G41" i="2"/>
  <c r="F40" i="2"/>
  <c r="H41" i="2" l="1"/>
  <c r="F50" i="5"/>
  <c r="I40" i="2"/>
  <c r="E49" i="5" s="1"/>
  <c r="G49" i="5" s="1"/>
  <c r="G42" i="2"/>
  <c r="F41" i="2"/>
  <c r="H42" i="2" l="1"/>
  <c r="F51" i="5"/>
  <c r="I41" i="2"/>
  <c r="E50" i="5" s="1"/>
  <c r="G50" i="5" s="1"/>
  <c r="G43" i="2"/>
  <c r="F42" i="2"/>
  <c r="H43" i="2" l="1"/>
  <c r="F52" i="5"/>
  <c r="I42" i="2"/>
  <c r="E51" i="5" s="1"/>
  <c r="G51" i="5" s="1"/>
  <c r="G44" i="2"/>
  <c r="F43" i="2"/>
  <c r="H44" i="2" l="1"/>
  <c r="F53" i="5"/>
  <c r="I43" i="2"/>
  <c r="E52" i="5" s="1"/>
  <c r="G52" i="5" s="1"/>
  <c r="G45" i="2"/>
  <c r="F44" i="2"/>
  <c r="H45" i="2" l="1"/>
  <c r="F54" i="5"/>
  <c r="I44" i="2"/>
  <c r="E53" i="5" s="1"/>
  <c r="G53" i="5" s="1"/>
  <c r="G46" i="2"/>
  <c r="F45" i="2"/>
  <c r="I45" i="2" s="1"/>
  <c r="E54" i="5" s="1"/>
  <c r="G54" i="5" l="1"/>
  <c r="H46" i="2"/>
  <c r="F55" i="5"/>
  <c r="G47" i="2"/>
  <c r="F46" i="2"/>
  <c r="I46" i="2" l="1"/>
  <c r="E55" i="5" s="1"/>
  <c r="G55" i="5" s="1"/>
  <c r="H47" i="2"/>
  <c r="F56" i="5"/>
  <c r="G48" i="2"/>
  <c r="F47" i="2"/>
  <c r="I47" i="2" l="1"/>
  <c r="E56" i="5" s="1"/>
  <c r="G56" i="5" s="1"/>
  <c r="H48" i="2"/>
  <c r="F57" i="5"/>
  <c r="G49" i="2"/>
  <c r="F48" i="2"/>
  <c r="I48" i="2" l="1"/>
  <c r="E57" i="5" s="1"/>
  <c r="G57" i="5" s="1"/>
  <c r="H49" i="2"/>
  <c r="F58" i="5"/>
  <c r="G50" i="2"/>
  <c r="F49" i="2"/>
  <c r="I49" i="2" l="1"/>
  <c r="E58" i="5" s="1"/>
  <c r="G58" i="5" s="1"/>
  <c r="H50" i="2"/>
  <c r="F59" i="5"/>
  <c r="G51" i="2"/>
  <c r="F50" i="2"/>
  <c r="I50" i="2" l="1"/>
  <c r="E59" i="5" s="1"/>
  <c r="G59" i="5" s="1"/>
  <c r="H51" i="2"/>
  <c r="F60" i="5"/>
  <c r="K21" i="2"/>
  <c r="F51" i="2"/>
  <c r="L21" i="2" l="1"/>
  <c r="I30" i="5"/>
  <c r="I51" i="2"/>
  <c r="J21" i="2"/>
  <c r="K22" i="2"/>
  <c r="L22" i="2" l="1"/>
  <c r="I31" i="5"/>
  <c r="I52" i="2"/>
  <c r="E60" i="5"/>
  <c r="G60" i="5" s="1"/>
  <c r="G61" i="5" s="1"/>
  <c r="M21" i="2"/>
  <c r="H30" i="5" s="1"/>
  <c r="J30" i="5" s="1"/>
  <c r="K23" i="2"/>
  <c r="J22" i="2"/>
  <c r="M22" i="2" l="1"/>
  <c r="H31" i="5" s="1"/>
  <c r="J31" i="5" s="1"/>
  <c r="L23" i="2"/>
  <c r="I32" i="5"/>
  <c r="K24" i="2"/>
  <c r="J23" i="2"/>
  <c r="M23" i="2" l="1"/>
  <c r="H32" i="5" s="1"/>
  <c r="J32" i="5" s="1"/>
  <c r="L24" i="2"/>
  <c r="I33" i="5"/>
  <c r="K25" i="2"/>
  <c r="J24" i="2"/>
  <c r="M24" i="2" l="1"/>
  <c r="H33" i="5" s="1"/>
  <c r="J33" i="5" s="1"/>
  <c r="L25" i="2"/>
  <c r="I34" i="5"/>
  <c r="K26" i="2"/>
  <c r="J25" i="2"/>
  <c r="M25" i="2" l="1"/>
  <c r="H34" i="5" s="1"/>
  <c r="J34" i="5" s="1"/>
  <c r="L26" i="2"/>
  <c r="I35" i="5"/>
  <c r="K27" i="2"/>
  <c r="J26" i="2"/>
  <c r="M26" i="2" s="1"/>
  <c r="H35" i="5" s="1"/>
  <c r="J35" i="5" l="1"/>
  <c r="L27" i="2"/>
  <c r="I36" i="5"/>
  <c r="K28" i="2"/>
  <c r="J27" i="2"/>
  <c r="M27" i="2" l="1"/>
  <c r="H36" i="5" s="1"/>
  <c r="J36" i="5" s="1"/>
  <c r="L28" i="2"/>
  <c r="I37" i="5"/>
  <c r="K29" i="2"/>
  <c r="J28" i="2"/>
  <c r="M28" i="2" l="1"/>
  <c r="H37" i="5" s="1"/>
  <c r="J37" i="5" s="1"/>
  <c r="L29" i="2"/>
  <c r="I38" i="5"/>
  <c r="K30" i="2"/>
  <c r="J29" i="2"/>
  <c r="M29" i="2" l="1"/>
  <c r="H38" i="5" s="1"/>
  <c r="J38" i="5" s="1"/>
  <c r="L30" i="2"/>
  <c r="I39" i="5"/>
  <c r="K31" i="2"/>
  <c r="I40" i="5" s="1"/>
  <c r="J30" i="2"/>
  <c r="M30" i="2" s="1"/>
  <c r="H39" i="5" s="1"/>
  <c r="J39" i="5" l="1"/>
  <c r="L31" i="2"/>
  <c r="M31" i="2" s="1"/>
  <c r="H40" i="5" s="1"/>
  <c r="K32" i="2"/>
  <c r="J31" i="2"/>
  <c r="L32" i="2" l="1"/>
  <c r="I41" i="5"/>
  <c r="J40" i="5"/>
  <c r="K33" i="2"/>
  <c r="J32" i="2"/>
  <c r="M32" i="2" s="1"/>
  <c r="H41" i="5" s="1"/>
  <c r="J41" i="5" l="1"/>
  <c r="L33" i="2"/>
  <c r="I42" i="5"/>
  <c r="K34" i="2"/>
  <c r="J33" i="2"/>
  <c r="M33" i="2" l="1"/>
  <c r="H42" i="5" s="1"/>
  <c r="J42" i="5" s="1"/>
  <c r="L34" i="2"/>
  <c r="I43" i="5"/>
  <c r="K35" i="2"/>
  <c r="J34" i="2"/>
  <c r="M34" i="2" l="1"/>
  <c r="H43" i="5" s="1"/>
  <c r="J43" i="5" s="1"/>
  <c r="L35" i="2"/>
  <c r="I44" i="5"/>
  <c r="K36" i="2"/>
  <c r="J35" i="2"/>
  <c r="M35" i="2" s="1"/>
  <c r="H44" i="5" s="1"/>
  <c r="J44" i="5" l="1"/>
  <c r="L36" i="2"/>
  <c r="I45" i="5"/>
  <c r="K37" i="2"/>
  <c r="J36" i="2"/>
  <c r="M36" i="2" l="1"/>
  <c r="H45" i="5" s="1"/>
  <c r="J45" i="5" s="1"/>
  <c r="L37" i="2"/>
  <c r="I46" i="5"/>
  <c r="K38" i="2"/>
  <c r="J37" i="2"/>
  <c r="M37" i="2" l="1"/>
  <c r="H46" i="5" s="1"/>
  <c r="J46" i="5" s="1"/>
  <c r="L38" i="2"/>
  <c r="I47" i="5"/>
  <c r="K39" i="2"/>
  <c r="J38" i="2"/>
  <c r="M38" i="2" l="1"/>
  <c r="H47" i="5" s="1"/>
  <c r="J47" i="5" s="1"/>
  <c r="L39" i="2"/>
  <c r="I48" i="5"/>
  <c r="K40" i="2"/>
  <c r="J39" i="2"/>
  <c r="M39" i="2" l="1"/>
  <c r="H48" i="5" s="1"/>
  <c r="J48" i="5" s="1"/>
  <c r="L40" i="2"/>
  <c r="I49" i="5"/>
  <c r="K41" i="2"/>
  <c r="J40" i="2"/>
  <c r="M40" i="2" l="1"/>
  <c r="H49" i="5" s="1"/>
  <c r="J49" i="5" s="1"/>
  <c r="L41" i="2"/>
  <c r="I50" i="5"/>
  <c r="K42" i="2"/>
  <c r="J41" i="2"/>
  <c r="M41" i="2" s="1"/>
  <c r="H50" i="5" s="1"/>
  <c r="J50" i="5" l="1"/>
  <c r="L42" i="2"/>
  <c r="I51" i="5"/>
  <c r="K43" i="2"/>
  <c r="J42" i="2"/>
  <c r="M42" i="2" l="1"/>
  <c r="H51" i="5" s="1"/>
  <c r="J51" i="5" s="1"/>
  <c r="L43" i="2"/>
  <c r="I52" i="5"/>
  <c r="K44" i="2"/>
  <c r="J43" i="2"/>
  <c r="M43" i="2" l="1"/>
  <c r="H52" i="5" s="1"/>
  <c r="J52" i="5" s="1"/>
  <c r="L44" i="2"/>
  <c r="I53" i="5"/>
  <c r="K45" i="2"/>
  <c r="J44" i="2"/>
  <c r="M44" i="2" l="1"/>
  <c r="H53" i="5" s="1"/>
  <c r="J53" i="5" s="1"/>
  <c r="L45" i="2"/>
  <c r="I54" i="5"/>
  <c r="K46" i="2"/>
  <c r="J45" i="2"/>
  <c r="M45" i="2" l="1"/>
  <c r="H54" i="5" s="1"/>
  <c r="J54" i="5" s="1"/>
  <c r="L46" i="2"/>
  <c r="I55" i="5"/>
  <c r="K47" i="2"/>
  <c r="J46" i="2"/>
  <c r="M46" i="2" l="1"/>
  <c r="H55" i="5" s="1"/>
  <c r="J55" i="5" s="1"/>
  <c r="L47" i="2"/>
  <c r="I56" i="5"/>
  <c r="K48" i="2"/>
  <c r="J47" i="2"/>
  <c r="M47" i="2" l="1"/>
  <c r="H56" i="5" s="1"/>
  <c r="J56" i="5" s="1"/>
  <c r="L48" i="2"/>
  <c r="I57" i="5"/>
  <c r="K49" i="2"/>
  <c r="J48" i="2"/>
  <c r="M48" i="2" l="1"/>
  <c r="H57" i="5" s="1"/>
  <c r="J57" i="5" s="1"/>
  <c r="L49" i="2"/>
  <c r="I58" i="5"/>
  <c r="K50" i="2"/>
  <c r="J49" i="2"/>
  <c r="M49" i="2" l="1"/>
  <c r="H58" i="5" s="1"/>
  <c r="J58" i="5" s="1"/>
  <c r="L50" i="2"/>
  <c r="I59" i="5"/>
  <c r="O21" i="2"/>
  <c r="J50" i="2"/>
  <c r="P21" i="2" l="1"/>
  <c r="L30" i="5"/>
  <c r="M50" i="2"/>
  <c r="N21" i="2"/>
  <c r="O22" i="2"/>
  <c r="P22" i="2" l="1"/>
  <c r="L31" i="5"/>
  <c r="M52" i="2"/>
  <c r="H59" i="5"/>
  <c r="J59" i="5" s="1"/>
  <c r="J61" i="5" s="1"/>
  <c r="Q21" i="2"/>
  <c r="K30" i="5" s="1"/>
  <c r="M30" i="5" s="1"/>
  <c r="N22" i="2"/>
  <c r="Q22" i="2" s="1"/>
  <c r="K31" i="5" s="1"/>
  <c r="O23" i="2"/>
  <c r="M31" i="5" l="1"/>
  <c r="P23" i="2"/>
  <c r="L32" i="5"/>
  <c r="O24" i="2"/>
  <c r="N23" i="2"/>
  <c r="Q23" i="2" l="1"/>
  <c r="K32" i="5" s="1"/>
  <c r="M32" i="5" s="1"/>
  <c r="P24" i="2"/>
  <c r="L33" i="5"/>
  <c r="O25" i="2"/>
  <c r="N24" i="2"/>
  <c r="Q24" i="2" l="1"/>
  <c r="K33" i="5" s="1"/>
  <c r="M33" i="5" s="1"/>
  <c r="P25" i="2"/>
  <c r="L34" i="5"/>
  <c r="O26" i="2"/>
  <c r="N25" i="2"/>
  <c r="Q25" i="2" l="1"/>
  <c r="K34" i="5" s="1"/>
  <c r="M34" i="5" s="1"/>
  <c r="P26" i="2"/>
  <c r="L35" i="5"/>
  <c r="O27" i="2"/>
  <c r="N26" i="2"/>
  <c r="Q26" i="2" l="1"/>
  <c r="K35" i="5" s="1"/>
  <c r="M35" i="5" s="1"/>
  <c r="P27" i="2"/>
  <c r="L36" i="5"/>
  <c r="O28" i="2"/>
  <c r="N27" i="2"/>
  <c r="Q27" i="2" l="1"/>
  <c r="K36" i="5" s="1"/>
  <c r="M36" i="5" s="1"/>
  <c r="P28" i="2"/>
  <c r="L37" i="5"/>
  <c r="O29" i="2"/>
  <c r="N28" i="2"/>
  <c r="Q28" i="2" l="1"/>
  <c r="K37" i="5" s="1"/>
  <c r="M37" i="5" s="1"/>
  <c r="P29" i="2"/>
  <c r="L38" i="5"/>
  <c r="O30" i="2"/>
  <c r="N29" i="2"/>
  <c r="Q29" i="2" l="1"/>
  <c r="K38" i="5" s="1"/>
  <c r="M38" i="5" s="1"/>
  <c r="P30" i="2"/>
  <c r="L39" i="5"/>
  <c r="O31" i="2"/>
  <c r="N30" i="2"/>
  <c r="Q30" i="2" l="1"/>
  <c r="K39" i="5" s="1"/>
  <c r="M39" i="5" s="1"/>
  <c r="P31" i="2"/>
  <c r="L40" i="5"/>
  <c r="O32" i="2"/>
  <c r="N31" i="2"/>
  <c r="Q31" i="2" l="1"/>
  <c r="K40" i="5" s="1"/>
  <c r="M40" i="5" s="1"/>
  <c r="P32" i="2"/>
  <c r="L41" i="5"/>
  <c r="O33" i="2"/>
  <c r="N32" i="2"/>
  <c r="Q32" i="2" l="1"/>
  <c r="K41" i="5" s="1"/>
  <c r="M41" i="5" s="1"/>
  <c r="P33" i="2"/>
  <c r="L42" i="5"/>
  <c r="O34" i="2"/>
  <c r="N33" i="2"/>
  <c r="Q33" i="2" l="1"/>
  <c r="K42" i="5" s="1"/>
  <c r="M42" i="5" s="1"/>
  <c r="P34" i="2"/>
  <c r="L43" i="5"/>
  <c r="O35" i="2"/>
  <c r="N34" i="2"/>
  <c r="Q34" i="2" l="1"/>
  <c r="K43" i="5" s="1"/>
  <c r="M43" i="5" s="1"/>
  <c r="P35" i="2"/>
  <c r="L44" i="5"/>
  <c r="O36" i="2"/>
  <c r="N35" i="2"/>
  <c r="Q35" i="2" l="1"/>
  <c r="K44" i="5" s="1"/>
  <c r="M44" i="5" s="1"/>
  <c r="P36" i="2"/>
  <c r="L45" i="5"/>
  <c r="O37" i="2"/>
  <c r="N36" i="2"/>
  <c r="Q36" i="2" l="1"/>
  <c r="K45" i="5" s="1"/>
  <c r="M45" i="5" s="1"/>
  <c r="P37" i="2"/>
  <c r="L46" i="5"/>
  <c r="O38" i="2"/>
  <c r="N37" i="2"/>
  <c r="Q37" i="2" l="1"/>
  <c r="K46" i="5" s="1"/>
  <c r="M46" i="5" s="1"/>
  <c r="P38" i="2"/>
  <c r="L47" i="5"/>
  <c r="O39" i="2"/>
  <c r="N38" i="2"/>
  <c r="Q38" i="2" l="1"/>
  <c r="K47" i="5" s="1"/>
  <c r="M47" i="5" s="1"/>
  <c r="P39" i="2"/>
  <c r="L48" i="5"/>
  <c r="O40" i="2"/>
  <c r="N39" i="2"/>
  <c r="Q39" i="2" l="1"/>
  <c r="K48" i="5" s="1"/>
  <c r="M48" i="5" s="1"/>
  <c r="P40" i="2"/>
  <c r="L49" i="5"/>
  <c r="O41" i="2"/>
  <c r="N40" i="2"/>
  <c r="Q40" i="2" l="1"/>
  <c r="K49" i="5" s="1"/>
  <c r="M49" i="5" s="1"/>
  <c r="P41" i="2"/>
  <c r="L50" i="5"/>
  <c r="O42" i="2"/>
  <c r="N41" i="2"/>
  <c r="Q41" i="2" l="1"/>
  <c r="K50" i="5" s="1"/>
  <c r="M50" i="5" s="1"/>
  <c r="P42" i="2"/>
  <c r="L51" i="5"/>
  <c r="O43" i="2"/>
  <c r="N42" i="2"/>
  <c r="Q42" i="2" l="1"/>
  <c r="K51" i="5" s="1"/>
  <c r="M51" i="5" s="1"/>
  <c r="P43" i="2"/>
  <c r="L52" i="5"/>
  <c r="O44" i="2"/>
  <c r="N43" i="2"/>
  <c r="Q43" i="2" l="1"/>
  <c r="K52" i="5" s="1"/>
  <c r="M52" i="5" s="1"/>
  <c r="P44" i="2"/>
  <c r="L53" i="5"/>
  <c r="O45" i="2"/>
  <c r="L54" i="5" s="1"/>
  <c r="N44" i="2"/>
  <c r="Q44" i="2" s="1"/>
  <c r="K53" i="5" s="1"/>
  <c r="M53" i="5" l="1"/>
  <c r="P45" i="2"/>
  <c r="Q45" i="2" s="1"/>
  <c r="K54" i="5" s="1"/>
  <c r="M54" i="5" s="1"/>
  <c r="O46" i="2"/>
  <c r="N45" i="2"/>
  <c r="P46" i="2" l="1"/>
  <c r="L55" i="5"/>
  <c r="O47" i="2"/>
  <c r="N46" i="2"/>
  <c r="Q46" i="2" l="1"/>
  <c r="K55" i="5" s="1"/>
  <c r="M55" i="5" s="1"/>
  <c r="P47" i="2"/>
  <c r="L56" i="5"/>
  <c r="O48" i="2"/>
  <c r="N47" i="2"/>
  <c r="Q47" i="2" l="1"/>
  <c r="K56" i="5" s="1"/>
  <c r="M56" i="5" s="1"/>
  <c r="P48" i="2"/>
  <c r="L57" i="5"/>
  <c r="O49" i="2"/>
  <c r="N48" i="2"/>
  <c r="Q48" i="2" l="1"/>
  <c r="K57" i="5" s="1"/>
  <c r="M57" i="5" s="1"/>
  <c r="P49" i="2"/>
  <c r="L58" i="5"/>
  <c r="O50" i="2"/>
  <c r="N49" i="2"/>
  <c r="Q49" i="2" l="1"/>
  <c r="K58" i="5" s="1"/>
  <c r="M58" i="5" s="1"/>
  <c r="P50" i="2"/>
  <c r="L59" i="5"/>
  <c r="O51" i="2"/>
  <c r="L60" i="5" s="1"/>
  <c r="N50" i="2"/>
  <c r="Q50" i="2" s="1"/>
  <c r="K59" i="5" s="1"/>
  <c r="M59" i="5" l="1"/>
  <c r="S21" i="2"/>
  <c r="R21" i="2" s="1"/>
  <c r="P51" i="2"/>
  <c r="N51" i="2"/>
  <c r="S22" i="2" l="1"/>
  <c r="T22" i="2" s="1"/>
  <c r="T21" i="2"/>
  <c r="U21" i="2" s="1"/>
  <c r="N30" i="5" s="1"/>
  <c r="O30" i="5"/>
  <c r="Q51" i="2"/>
  <c r="R22" i="2"/>
  <c r="S23" i="2"/>
  <c r="O31" i="5" l="1"/>
  <c r="P30" i="5"/>
  <c r="T23" i="2"/>
  <c r="O32" i="5"/>
  <c r="Q52" i="2"/>
  <c r="K60" i="5"/>
  <c r="M60" i="5" s="1"/>
  <c r="M61" i="5" s="1"/>
  <c r="U22" i="2"/>
  <c r="N31" i="5" s="1"/>
  <c r="R23" i="2"/>
  <c r="S24" i="2"/>
  <c r="P31" i="5" l="1"/>
  <c r="T24" i="2"/>
  <c r="O33" i="5"/>
  <c r="U23" i="2"/>
  <c r="N32" i="5" s="1"/>
  <c r="P32" i="5" s="1"/>
  <c r="R24" i="2"/>
  <c r="S25" i="2"/>
  <c r="T25" i="2" l="1"/>
  <c r="O34" i="5"/>
  <c r="U24" i="2"/>
  <c r="N33" i="5" s="1"/>
  <c r="P33" i="5" s="1"/>
  <c r="S26" i="2"/>
  <c r="R25" i="2"/>
  <c r="T26" i="2" l="1"/>
  <c r="O35" i="5"/>
  <c r="U25" i="2"/>
  <c r="N34" i="5" s="1"/>
  <c r="P34" i="5" s="1"/>
  <c r="R26" i="2"/>
  <c r="S27" i="2"/>
  <c r="T27" i="2" l="1"/>
  <c r="O36" i="5"/>
  <c r="U26" i="2"/>
  <c r="N35" i="5" s="1"/>
  <c r="P35" i="5" s="1"/>
  <c r="R27" i="2"/>
  <c r="S28" i="2"/>
  <c r="T28" i="2" l="1"/>
  <c r="O37" i="5"/>
  <c r="U27" i="2"/>
  <c r="N36" i="5" s="1"/>
  <c r="P36" i="5" s="1"/>
  <c r="R28" i="2"/>
  <c r="S29" i="2"/>
  <c r="T29" i="2" l="1"/>
  <c r="O38" i="5"/>
  <c r="U28" i="2"/>
  <c r="N37" i="5" s="1"/>
  <c r="P37" i="5" s="1"/>
  <c r="R29" i="2"/>
  <c r="S30" i="2"/>
  <c r="T30" i="2" l="1"/>
  <c r="O39" i="5"/>
  <c r="U29" i="2"/>
  <c r="N38" i="5" s="1"/>
  <c r="P38" i="5" s="1"/>
  <c r="R30" i="2"/>
  <c r="S31" i="2"/>
  <c r="T31" i="2" l="1"/>
  <c r="O40" i="5"/>
  <c r="U30" i="2"/>
  <c r="N39" i="5" s="1"/>
  <c r="P39" i="5" s="1"/>
  <c r="R31" i="2"/>
  <c r="S32" i="2"/>
  <c r="T32" i="2" l="1"/>
  <c r="O41" i="5"/>
  <c r="U31" i="2"/>
  <c r="N40" i="5" s="1"/>
  <c r="P40" i="5" s="1"/>
  <c r="R32" i="2"/>
  <c r="S33" i="2"/>
  <c r="T33" i="2" l="1"/>
  <c r="O42" i="5"/>
  <c r="U32" i="2"/>
  <c r="N41" i="5" s="1"/>
  <c r="P41" i="5" s="1"/>
  <c r="R33" i="2"/>
  <c r="S34" i="2"/>
  <c r="T34" i="2" l="1"/>
  <c r="O43" i="5"/>
  <c r="U33" i="2"/>
  <c r="N42" i="5" s="1"/>
  <c r="P42" i="5" s="1"/>
  <c r="R34" i="2"/>
  <c r="S35" i="2"/>
  <c r="T35" i="2" l="1"/>
  <c r="O44" i="5"/>
  <c r="U34" i="2"/>
  <c r="N43" i="5" s="1"/>
  <c r="P43" i="5" s="1"/>
  <c r="R35" i="2"/>
  <c r="S36" i="2"/>
  <c r="T36" i="2" l="1"/>
  <c r="O45" i="5"/>
  <c r="U35" i="2"/>
  <c r="N44" i="5" s="1"/>
  <c r="P44" i="5" s="1"/>
  <c r="R36" i="2"/>
  <c r="S37" i="2"/>
  <c r="T37" i="2" l="1"/>
  <c r="O46" i="5"/>
  <c r="U36" i="2"/>
  <c r="N45" i="5" s="1"/>
  <c r="P45" i="5" s="1"/>
  <c r="R37" i="2"/>
  <c r="S38" i="2"/>
  <c r="T38" i="2" l="1"/>
  <c r="O47" i="5"/>
  <c r="U37" i="2"/>
  <c r="N46" i="5" s="1"/>
  <c r="P46" i="5" s="1"/>
  <c r="R38" i="2"/>
  <c r="S39" i="2"/>
  <c r="T39" i="2" l="1"/>
  <c r="O48" i="5"/>
  <c r="U38" i="2"/>
  <c r="N47" i="5" s="1"/>
  <c r="P47" i="5" s="1"/>
  <c r="R39" i="2"/>
  <c r="S40" i="2"/>
  <c r="T40" i="2" l="1"/>
  <c r="O49" i="5"/>
  <c r="U39" i="2"/>
  <c r="N48" i="5" s="1"/>
  <c r="P48" i="5" s="1"/>
  <c r="R40" i="2"/>
  <c r="S41" i="2"/>
  <c r="T41" i="2" l="1"/>
  <c r="O50" i="5"/>
  <c r="U40" i="2"/>
  <c r="N49" i="5" s="1"/>
  <c r="P49" i="5" s="1"/>
  <c r="R41" i="2"/>
  <c r="S42" i="2"/>
  <c r="T42" i="2" l="1"/>
  <c r="O51" i="5"/>
  <c r="U41" i="2"/>
  <c r="N50" i="5" s="1"/>
  <c r="P50" i="5" s="1"/>
  <c r="R42" i="2"/>
  <c r="S43" i="2"/>
  <c r="T43" i="2" l="1"/>
  <c r="O52" i="5"/>
  <c r="U42" i="2"/>
  <c r="N51" i="5" s="1"/>
  <c r="P51" i="5" s="1"/>
  <c r="R43" i="2"/>
  <c r="S44" i="2"/>
  <c r="T44" i="2" l="1"/>
  <c r="O53" i="5"/>
  <c r="U43" i="2"/>
  <c r="N52" i="5" s="1"/>
  <c r="P52" i="5" s="1"/>
  <c r="R44" i="2"/>
  <c r="S45" i="2"/>
  <c r="T45" i="2" l="1"/>
  <c r="O54" i="5"/>
  <c r="U44" i="2"/>
  <c r="N53" i="5" s="1"/>
  <c r="P53" i="5" s="1"/>
  <c r="R45" i="2"/>
  <c r="S46" i="2"/>
  <c r="T46" i="2" l="1"/>
  <c r="O55" i="5"/>
  <c r="U45" i="2"/>
  <c r="N54" i="5" s="1"/>
  <c r="P54" i="5" s="1"/>
  <c r="R46" i="2"/>
  <c r="S47" i="2"/>
  <c r="T47" i="2" l="1"/>
  <c r="O56" i="5"/>
  <c r="U46" i="2"/>
  <c r="N55" i="5" s="1"/>
  <c r="P55" i="5" s="1"/>
  <c r="R47" i="2"/>
  <c r="S48" i="2"/>
  <c r="T48" i="2" l="1"/>
  <c r="O57" i="5"/>
  <c r="U47" i="2"/>
  <c r="N56" i="5" s="1"/>
  <c r="P56" i="5" s="1"/>
  <c r="R48" i="2"/>
  <c r="S49" i="2"/>
  <c r="T49" i="2" l="1"/>
  <c r="O58" i="5"/>
  <c r="U48" i="2"/>
  <c r="N57" i="5" s="1"/>
  <c r="P57" i="5" s="1"/>
  <c r="R49" i="2"/>
  <c r="S50" i="2"/>
  <c r="T50" i="2" l="1"/>
  <c r="O59" i="5"/>
  <c r="U49" i="2"/>
  <c r="N58" i="5" s="1"/>
  <c r="P58" i="5" s="1"/>
  <c r="R50" i="2"/>
  <c r="S51" i="2"/>
  <c r="T51" i="2" l="1"/>
  <c r="O60" i="5"/>
  <c r="U50" i="2"/>
  <c r="N59" i="5" s="1"/>
  <c r="P59" i="5" s="1"/>
  <c r="R51" i="2"/>
  <c r="W21" i="2"/>
  <c r="X21" i="2" l="1"/>
  <c r="R30" i="5"/>
  <c r="U51" i="2"/>
  <c r="V21" i="2"/>
  <c r="W22" i="2"/>
  <c r="X22" i="2" l="1"/>
  <c r="R31" i="5"/>
  <c r="U52" i="2"/>
  <c r="N60" i="5"/>
  <c r="P60" i="5" s="1"/>
  <c r="P61" i="5" s="1"/>
  <c r="Y21" i="2"/>
  <c r="Q30" i="5" s="1"/>
  <c r="S30" i="5" s="1"/>
  <c r="V22" i="2"/>
  <c r="W23" i="2"/>
  <c r="X23" i="2" l="1"/>
  <c r="R32" i="5"/>
  <c r="Y22" i="2"/>
  <c r="Q31" i="5" s="1"/>
  <c r="S31" i="5" s="1"/>
  <c r="V23" i="2"/>
  <c r="W24" i="2"/>
  <c r="X24" i="2" l="1"/>
  <c r="R33" i="5"/>
  <c r="Y23" i="2"/>
  <c r="Q32" i="5" s="1"/>
  <c r="S32" i="5" s="1"/>
  <c r="V24" i="2"/>
  <c r="W25" i="2"/>
  <c r="X25" i="2" l="1"/>
  <c r="R34" i="5"/>
  <c r="Y24" i="2"/>
  <c r="Q33" i="5" s="1"/>
  <c r="S33" i="5" s="1"/>
  <c r="V25" i="2"/>
  <c r="W26" i="2"/>
  <c r="X26" i="2" l="1"/>
  <c r="R35" i="5"/>
  <c r="Y25" i="2"/>
  <c r="Q34" i="5" s="1"/>
  <c r="S34" i="5" s="1"/>
  <c r="V26" i="2"/>
  <c r="W27" i="2"/>
  <c r="X27" i="2" l="1"/>
  <c r="R36" i="5"/>
  <c r="Y26" i="2"/>
  <c r="Q35" i="5" s="1"/>
  <c r="S35" i="5" s="1"/>
  <c r="V27" i="2"/>
  <c r="W28" i="2"/>
  <c r="X28" i="2" l="1"/>
  <c r="R37" i="5"/>
  <c r="Y27" i="2"/>
  <c r="Q36" i="5" s="1"/>
  <c r="S36" i="5" s="1"/>
  <c r="V28" i="2"/>
  <c r="W29" i="2"/>
  <c r="X29" i="2" l="1"/>
  <c r="R38" i="5"/>
  <c r="Y28" i="2"/>
  <c r="Q37" i="5" s="1"/>
  <c r="S37" i="5" s="1"/>
  <c r="V29" i="2"/>
  <c r="W30" i="2"/>
  <c r="X30" i="2" l="1"/>
  <c r="R39" i="5"/>
  <c r="Y29" i="2"/>
  <c r="Q38" i="5" s="1"/>
  <c r="S38" i="5" s="1"/>
  <c r="V30" i="2"/>
  <c r="W31" i="2"/>
  <c r="X31" i="2" l="1"/>
  <c r="R40" i="5"/>
  <c r="Y30" i="2"/>
  <c r="Q39" i="5" s="1"/>
  <c r="S39" i="5" s="1"/>
  <c r="V31" i="2"/>
  <c r="W32" i="2"/>
  <c r="X32" i="2" l="1"/>
  <c r="R41" i="5"/>
  <c r="Y31" i="2"/>
  <c r="Q40" i="5" s="1"/>
  <c r="S40" i="5" s="1"/>
  <c r="V32" i="2"/>
  <c r="W33" i="2"/>
  <c r="X33" i="2" l="1"/>
  <c r="R42" i="5"/>
  <c r="Y32" i="2"/>
  <c r="Q41" i="5" s="1"/>
  <c r="S41" i="5" s="1"/>
  <c r="V33" i="2"/>
  <c r="W34" i="2"/>
  <c r="X34" i="2" l="1"/>
  <c r="R43" i="5"/>
  <c r="Y33" i="2"/>
  <c r="Q42" i="5" s="1"/>
  <c r="S42" i="5" s="1"/>
  <c r="V34" i="2"/>
  <c r="W35" i="2"/>
  <c r="X35" i="2" l="1"/>
  <c r="R44" i="5"/>
  <c r="Y34" i="2"/>
  <c r="Q43" i="5" s="1"/>
  <c r="S43" i="5" s="1"/>
  <c r="V35" i="2"/>
  <c r="W36" i="2"/>
  <c r="X36" i="2" l="1"/>
  <c r="R45" i="5"/>
  <c r="Y35" i="2"/>
  <c r="Q44" i="5" s="1"/>
  <c r="S44" i="5" s="1"/>
  <c r="V36" i="2"/>
  <c r="W37" i="2"/>
  <c r="X37" i="2" l="1"/>
  <c r="R46" i="5"/>
  <c r="Y36" i="2"/>
  <c r="Q45" i="5" s="1"/>
  <c r="S45" i="5" s="1"/>
  <c r="V37" i="2"/>
  <c r="W38" i="2"/>
  <c r="X38" i="2" l="1"/>
  <c r="R47" i="5"/>
  <c r="Y37" i="2"/>
  <c r="Q46" i="5" s="1"/>
  <c r="S46" i="5" s="1"/>
  <c r="V38" i="2"/>
  <c r="W39" i="2"/>
  <c r="X39" i="2" l="1"/>
  <c r="R48" i="5"/>
  <c r="Y38" i="2"/>
  <c r="Q47" i="5" s="1"/>
  <c r="S47" i="5" s="1"/>
  <c r="V39" i="2"/>
  <c r="W40" i="2"/>
  <c r="X40" i="2" l="1"/>
  <c r="R49" i="5"/>
  <c r="Y39" i="2"/>
  <c r="Q48" i="5" s="1"/>
  <c r="S48" i="5" s="1"/>
  <c r="V40" i="2"/>
  <c r="W41" i="2"/>
  <c r="X41" i="2" l="1"/>
  <c r="R50" i="5"/>
  <c r="Y40" i="2"/>
  <c r="Q49" i="5" s="1"/>
  <c r="S49" i="5" s="1"/>
  <c r="V41" i="2"/>
  <c r="W42" i="2"/>
  <c r="X42" i="2" l="1"/>
  <c r="R51" i="5"/>
  <c r="Y41" i="2"/>
  <c r="Q50" i="5" s="1"/>
  <c r="S50" i="5" s="1"/>
  <c r="V42" i="2"/>
  <c r="W43" i="2"/>
  <c r="X43" i="2" l="1"/>
  <c r="R52" i="5"/>
  <c r="Y42" i="2"/>
  <c r="Q51" i="5" s="1"/>
  <c r="S51" i="5" s="1"/>
  <c r="V43" i="2"/>
  <c r="W44" i="2"/>
  <c r="X44" i="2" l="1"/>
  <c r="R53" i="5"/>
  <c r="Y43" i="2"/>
  <c r="Q52" i="5" s="1"/>
  <c r="S52" i="5" s="1"/>
  <c r="V44" i="2"/>
  <c r="W45" i="2"/>
  <c r="X45" i="2" l="1"/>
  <c r="R54" i="5"/>
  <c r="Y44" i="2"/>
  <c r="Q53" i="5" s="1"/>
  <c r="S53" i="5" s="1"/>
  <c r="V45" i="2"/>
  <c r="W46" i="2"/>
  <c r="X46" i="2" l="1"/>
  <c r="R55" i="5"/>
  <c r="Y45" i="2"/>
  <c r="Q54" i="5" s="1"/>
  <c r="S54" i="5" s="1"/>
  <c r="V46" i="2"/>
  <c r="W47" i="2"/>
  <c r="X47" i="2" l="1"/>
  <c r="R56" i="5"/>
  <c r="Y46" i="2"/>
  <c r="Q55" i="5" s="1"/>
  <c r="S55" i="5" s="1"/>
  <c r="V47" i="2"/>
  <c r="W48" i="2"/>
  <c r="X48" i="2" l="1"/>
  <c r="R57" i="5"/>
  <c r="Y47" i="2"/>
  <c r="Q56" i="5" s="1"/>
  <c r="S56" i="5" s="1"/>
  <c r="V48" i="2"/>
  <c r="AA21" i="2"/>
  <c r="AB21" i="2" l="1"/>
  <c r="U30" i="5"/>
  <c r="Y48" i="2"/>
  <c r="Z21" i="2"/>
  <c r="AA22" i="2"/>
  <c r="AB22" i="2" l="1"/>
  <c r="U31" i="5"/>
  <c r="Y52" i="2"/>
  <c r="Q57" i="5"/>
  <c r="S57" i="5" s="1"/>
  <c r="S61" i="5" s="1"/>
  <c r="AC21" i="2"/>
  <c r="T30" i="5" s="1"/>
  <c r="V30" i="5" s="1"/>
  <c r="Z22" i="2"/>
  <c r="AA23" i="2"/>
  <c r="AB23" i="2" l="1"/>
  <c r="U32" i="5"/>
  <c r="AC22" i="2"/>
  <c r="T31" i="5" s="1"/>
  <c r="V31" i="5" s="1"/>
  <c r="Z23" i="2"/>
  <c r="AA24" i="2"/>
  <c r="AB24" i="2" l="1"/>
  <c r="U33" i="5"/>
  <c r="AC23" i="2"/>
  <c r="T32" i="5" s="1"/>
  <c r="V32" i="5" s="1"/>
  <c r="Z24" i="2"/>
  <c r="AA25" i="2"/>
  <c r="AB25" i="2" l="1"/>
  <c r="U34" i="5"/>
  <c r="AC24" i="2"/>
  <c r="T33" i="5" s="1"/>
  <c r="V33" i="5" s="1"/>
  <c r="Z25" i="2"/>
  <c r="AA26" i="2"/>
  <c r="AB26" i="2" l="1"/>
  <c r="U35" i="5"/>
  <c r="AC25" i="2"/>
  <c r="T34" i="5" s="1"/>
  <c r="V34" i="5" s="1"/>
  <c r="Z26" i="2"/>
  <c r="AA27" i="2"/>
  <c r="AB27" i="2" l="1"/>
  <c r="U36" i="5"/>
  <c r="AC26" i="2"/>
  <c r="T35" i="5" s="1"/>
  <c r="V35" i="5" s="1"/>
  <c r="Z27" i="2"/>
  <c r="AA28" i="2"/>
  <c r="AB28" i="2" l="1"/>
  <c r="U37" i="5"/>
  <c r="AC27" i="2"/>
  <c r="T36" i="5" s="1"/>
  <c r="V36" i="5" s="1"/>
  <c r="Z28" i="2"/>
  <c r="AA29" i="2"/>
  <c r="AB29" i="2" l="1"/>
  <c r="U38" i="5"/>
  <c r="AC28" i="2"/>
  <c r="T37" i="5" s="1"/>
  <c r="V37" i="5" s="1"/>
  <c r="Z29" i="2"/>
  <c r="AA30" i="2"/>
  <c r="AB30" i="2" l="1"/>
  <c r="U39" i="5"/>
  <c r="AC29" i="2"/>
  <c r="T38" i="5" s="1"/>
  <c r="V38" i="5" s="1"/>
  <c r="Z30" i="2"/>
  <c r="AA31" i="2"/>
  <c r="AB31" i="2" l="1"/>
  <c r="U40" i="5"/>
  <c r="AC30" i="2"/>
  <c r="T39" i="5" s="1"/>
  <c r="V39" i="5" s="1"/>
  <c r="Z31" i="2"/>
  <c r="AA32" i="2"/>
  <c r="AB32" i="2" l="1"/>
  <c r="U41" i="5"/>
  <c r="AC31" i="2"/>
  <c r="T40" i="5" s="1"/>
  <c r="V40" i="5" s="1"/>
  <c r="Z32" i="2"/>
  <c r="AA33" i="2"/>
  <c r="AB33" i="2" l="1"/>
  <c r="U42" i="5"/>
  <c r="AC32" i="2"/>
  <c r="T41" i="5" s="1"/>
  <c r="V41" i="5" s="1"/>
  <c r="Z33" i="2"/>
  <c r="AA34" i="2"/>
  <c r="AB34" i="2" l="1"/>
  <c r="U43" i="5"/>
  <c r="AC33" i="2"/>
  <c r="T42" i="5" s="1"/>
  <c r="V42" i="5" s="1"/>
  <c r="Z34" i="2"/>
  <c r="AA35" i="2"/>
  <c r="AB35" i="2" l="1"/>
  <c r="U44" i="5"/>
  <c r="AC34" i="2"/>
  <c r="T43" i="5" s="1"/>
  <c r="V43" i="5" s="1"/>
  <c r="Z35" i="2"/>
  <c r="AA36" i="2"/>
  <c r="AB36" i="2" l="1"/>
  <c r="U45" i="5"/>
  <c r="AC35" i="2"/>
  <c r="T44" i="5" s="1"/>
  <c r="V44" i="5" s="1"/>
  <c r="Z36" i="2"/>
  <c r="AA37" i="2"/>
  <c r="AB37" i="2" l="1"/>
  <c r="U46" i="5"/>
  <c r="AC36" i="2"/>
  <c r="T45" i="5" s="1"/>
  <c r="V45" i="5" s="1"/>
  <c r="Z37" i="2"/>
  <c r="AA38" i="2"/>
  <c r="AB38" i="2" l="1"/>
  <c r="U47" i="5"/>
  <c r="AC37" i="2"/>
  <c r="T46" i="5" s="1"/>
  <c r="V46" i="5" s="1"/>
  <c r="Z38" i="2"/>
  <c r="AA39" i="2"/>
  <c r="AB39" i="2" l="1"/>
  <c r="U48" i="5"/>
  <c r="AC38" i="2"/>
  <c r="T47" i="5" s="1"/>
  <c r="V47" i="5" s="1"/>
  <c r="Z39" i="2"/>
  <c r="AA40" i="2"/>
  <c r="AB40" i="2" l="1"/>
  <c r="U49" i="5"/>
  <c r="AC39" i="2"/>
  <c r="T48" i="5" s="1"/>
  <c r="V48" i="5" s="1"/>
  <c r="Z40" i="2"/>
  <c r="AA41" i="2"/>
  <c r="AB41" i="2" l="1"/>
  <c r="U50" i="5"/>
  <c r="AC40" i="2"/>
  <c r="T49" i="5" s="1"/>
  <c r="V49" i="5" s="1"/>
  <c r="Z41" i="2"/>
  <c r="AA42" i="2"/>
  <c r="AB42" i="2" l="1"/>
  <c r="U51" i="5"/>
  <c r="AC41" i="2"/>
  <c r="T50" i="5" s="1"/>
  <c r="V50" i="5" s="1"/>
  <c r="Z42" i="2"/>
  <c r="AA43" i="2"/>
  <c r="AB43" i="2" l="1"/>
  <c r="U52" i="5"/>
  <c r="AC42" i="2"/>
  <c r="T51" i="5" s="1"/>
  <c r="V51" i="5" s="1"/>
  <c r="Z43" i="2"/>
  <c r="AA44" i="2"/>
  <c r="AB44" i="2" l="1"/>
  <c r="U53" i="5"/>
  <c r="AC43" i="2"/>
  <c r="T52" i="5" s="1"/>
  <c r="V52" i="5" s="1"/>
  <c r="Z44" i="2"/>
  <c r="AA45" i="2"/>
  <c r="AB45" i="2" l="1"/>
  <c r="U54" i="5"/>
  <c r="AC44" i="2"/>
  <c r="T53" i="5" s="1"/>
  <c r="V53" i="5" s="1"/>
  <c r="Z45" i="2"/>
  <c r="AA46" i="2"/>
  <c r="AB46" i="2" l="1"/>
  <c r="U55" i="5"/>
  <c r="AC45" i="2"/>
  <c r="T54" i="5" s="1"/>
  <c r="V54" i="5" s="1"/>
  <c r="Z46" i="2"/>
  <c r="AA47" i="2"/>
  <c r="AB47" i="2" l="1"/>
  <c r="U56" i="5"/>
  <c r="AC46" i="2"/>
  <c r="T55" i="5" s="1"/>
  <c r="V55" i="5" s="1"/>
  <c r="Z47" i="2"/>
  <c r="AA48" i="2"/>
  <c r="AB48" i="2" l="1"/>
  <c r="U57" i="5"/>
  <c r="AC47" i="2"/>
  <c r="T56" i="5" s="1"/>
  <c r="V56" i="5" s="1"/>
  <c r="Z48" i="2"/>
  <c r="AA49" i="2"/>
  <c r="AB49" i="2" l="1"/>
  <c r="U58" i="5"/>
  <c r="AC48" i="2"/>
  <c r="T57" i="5" s="1"/>
  <c r="V57" i="5" s="1"/>
  <c r="Z49" i="2"/>
  <c r="AA50" i="2"/>
  <c r="Z50" i="2" s="1"/>
  <c r="AB50" i="2" l="1"/>
  <c r="U59" i="5"/>
  <c r="AC49" i="2"/>
  <c r="T58" i="5" s="1"/>
  <c r="V58" i="5" s="1"/>
  <c r="AA51" i="2"/>
  <c r="AB51" i="2" l="1"/>
  <c r="U60" i="5"/>
  <c r="AC50" i="2"/>
  <c r="T59" i="5" s="1"/>
  <c r="V59" i="5" s="1"/>
  <c r="AE21" i="2"/>
  <c r="Z51" i="2"/>
  <c r="AF21" i="2" l="1"/>
  <c r="X30" i="5"/>
  <c r="AC51" i="2"/>
  <c r="AE22" i="2"/>
  <c r="AD21" i="2"/>
  <c r="AF22" i="2" l="1"/>
  <c r="X31" i="5"/>
  <c r="AC52" i="2"/>
  <c r="T60" i="5"/>
  <c r="V60" i="5" s="1"/>
  <c r="V61" i="5" s="1"/>
  <c r="AG21" i="2"/>
  <c r="W30" i="5" s="1"/>
  <c r="Y30" i="5" s="1"/>
  <c r="AD22" i="2"/>
  <c r="AE23" i="2"/>
  <c r="AF23" i="2" l="1"/>
  <c r="X32" i="5"/>
  <c r="AG22" i="2"/>
  <c r="W31" i="5" s="1"/>
  <c r="Y31" i="5" s="1"/>
  <c r="AE24" i="2"/>
  <c r="AD23" i="2"/>
  <c r="AF24" i="2" l="1"/>
  <c r="X33" i="5"/>
  <c r="AG23" i="2"/>
  <c r="W32" i="5" s="1"/>
  <c r="Y32" i="5" s="1"/>
  <c r="AE25" i="2"/>
  <c r="AD24" i="2"/>
  <c r="AF25" i="2" l="1"/>
  <c r="X34" i="5"/>
  <c r="AG24" i="2"/>
  <c r="W33" i="5" s="1"/>
  <c r="Y33" i="5" s="1"/>
  <c r="AD25" i="2"/>
  <c r="AE26" i="2"/>
  <c r="AF26" i="2" l="1"/>
  <c r="X35" i="5"/>
  <c r="AG25" i="2"/>
  <c r="W34" i="5" s="1"/>
  <c r="Y34" i="5" s="1"/>
  <c r="AE27" i="2"/>
  <c r="AD26" i="2"/>
  <c r="AF27" i="2" l="1"/>
  <c r="X36" i="5"/>
  <c r="AG26" i="2"/>
  <c r="W35" i="5" s="1"/>
  <c r="Y35" i="5" s="1"/>
  <c r="AE28" i="2"/>
  <c r="AD27" i="2"/>
  <c r="AF28" i="2" l="1"/>
  <c r="X37" i="5"/>
  <c r="AG27" i="2"/>
  <c r="W36" i="5" s="1"/>
  <c r="Y36" i="5" s="1"/>
  <c r="AE29" i="2"/>
  <c r="AD28" i="2"/>
  <c r="AF29" i="2" l="1"/>
  <c r="X38" i="5"/>
  <c r="AG28" i="2"/>
  <c r="W37" i="5" s="1"/>
  <c r="Y37" i="5" s="1"/>
  <c r="AE30" i="2"/>
  <c r="AD29" i="2"/>
  <c r="AF30" i="2" l="1"/>
  <c r="X39" i="5"/>
  <c r="AG29" i="2"/>
  <c r="W38" i="5" s="1"/>
  <c r="Y38" i="5" s="1"/>
  <c r="AE31" i="2"/>
  <c r="AD30" i="2"/>
  <c r="AF31" i="2" l="1"/>
  <c r="X40" i="5"/>
  <c r="AG30" i="2"/>
  <c r="W39" i="5" s="1"/>
  <c r="Y39" i="5" s="1"/>
  <c r="AE32" i="2"/>
  <c r="AD31" i="2"/>
  <c r="AF32" i="2" l="1"/>
  <c r="X41" i="5"/>
  <c r="AG31" i="2"/>
  <c r="W40" i="5" s="1"/>
  <c r="Y40" i="5" s="1"/>
  <c r="AE33" i="2"/>
  <c r="AD32" i="2"/>
  <c r="AF33" i="2" l="1"/>
  <c r="X42" i="5"/>
  <c r="AG32" i="2"/>
  <c r="W41" i="5" s="1"/>
  <c r="Y41" i="5" s="1"/>
  <c r="AE34" i="2"/>
  <c r="AD33" i="2"/>
  <c r="AF34" i="2" l="1"/>
  <c r="X43" i="5"/>
  <c r="AG33" i="2"/>
  <c r="W42" i="5" s="1"/>
  <c r="Y42" i="5" s="1"/>
  <c r="AE35" i="2"/>
  <c r="AD34" i="2"/>
  <c r="AF35" i="2" l="1"/>
  <c r="X44" i="5"/>
  <c r="AG34" i="2"/>
  <c r="W43" i="5" s="1"/>
  <c r="Y43" i="5" s="1"/>
  <c r="AE36" i="2"/>
  <c r="AD35" i="2"/>
  <c r="AF36" i="2" l="1"/>
  <c r="X45" i="5"/>
  <c r="AG35" i="2"/>
  <c r="W44" i="5" s="1"/>
  <c r="Y44" i="5" s="1"/>
  <c r="AE37" i="2"/>
  <c r="AD36" i="2"/>
  <c r="AF37" i="2" l="1"/>
  <c r="X46" i="5"/>
  <c r="AG36" i="2"/>
  <c r="W45" i="5" s="1"/>
  <c r="Y45" i="5" s="1"/>
  <c r="AD37" i="2"/>
  <c r="AE38" i="2"/>
  <c r="AF38" i="2" l="1"/>
  <c r="X47" i="5"/>
  <c r="AG37" i="2"/>
  <c r="W46" i="5" s="1"/>
  <c r="Y46" i="5" s="1"/>
  <c r="AD38" i="2"/>
  <c r="AE39" i="2"/>
  <c r="AF39" i="2" l="1"/>
  <c r="X48" i="5"/>
  <c r="AG38" i="2"/>
  <c r="W47" i="5" s="1"/>
  <c r="Y47" i="5" s="1"/>
  <c r="AE40" i="2"/>
  <c r="AD39" i="2"/>
  <c r="AF40" i="2" l="1"/>
  <c r="X49" i="5"/>
  <c r="AG39" i="2"/>
  <c r="W48" i="5" s="1"/>
  <c r="Y48" i="5" s="1"/>
  <c r="AE41" i="2"/>
  <c r="AD40" i="2"/>
  <c r="AF41" i="2" l="1"/>
  <c r="AG41" i="2" s="1"/>
  <c r="W50" i="5" s="1"/>
  <c r="X50" i="5"/>
  <c r="AG40" i="2"/>
  <c r="W49" i="5" s="1"/>
  <c r="Y49" i="5" s="1"/>
  <c r="AE42" i="2"/>
  <c r="AD41" i="2"/>
  <c r="Y50" i="5" l="1"/>
  <c r="AF42" i="2"/>
  <c r="X51" i="5"/>
  <c r="AE43" i="2"/>
  <c r="AD42" i="2"/>
  <c r="AF43" i="2" l="1"/>
  <c r="X52" i="5"/>
  <c r="AG42" i="2"/>
  <c r="W51" i="5" s="1"/>
  <c r="Y51" i="5" s="1"/>
  <c r="AE44" i="2"/>
  <c r="AD43" i="2"/>
  <c r="AF44" i="2" l="1"/>
  <c r="X53" i="5"/>
  <c r="AG43" i="2"/>
  <c r="W52" i="5" s="1"/>
  <c r="Y52" i="5" s="1"/>
  <c r="AE45" i="2"/>
  <c r="AD44" i="2"/>
  <c r="AF45" i="2" l="1"/>
  <c r="X54" i="5"/>
  <c r="AG44" i="2"/>
  <c r="W53" i="5" s="1"/>
  <c r="Y53" i="5" s="1"/>
  <c r="AE46" i="2"/>
  <c r="AD45" i="2"/>
  <c r="AF46" i="2" l="1"/>
  <c r="X55" i="5"/>
  <c r="AG45" i="2"/>
  <c r="W54" i="5" s="1"/>
  <c r="Y54" i="5" s="1"/>
  <c r="AE47" i="2"/>
  <c r="AD46" i="2"/>
  <c r="AF47" i="2" l="1"/>
  <c r="X56" i="5"/>
  <c r="AG46" i="2"/>
  <c r="W55" i="5" s="1"/>
  <c r="Y55" i="5" s="1"/>
  <c r="AE48" i="2"/>
  <c r="AD47" i="2"/>
  <c r="AF48" i="2" l="1"/>
  <c r="X57" i="5"/>
  <c r="AG47" i="2"/>
  <c r="W56" i="5" s="1"/>
  <c r="Y56" i="5" s="1"/>
  <c r="AE49" i="2"/>
  <c r="AD48" i="2"/>
  <c r="AF49" i="2" l="1"/>
  <c r="X58" i="5"/>
  <c r="AG48" i="2"/>
  <c r="W57" i="5" s="1"/>
  <c r="Y57" i="5" s="1"/>
  <c r="AE50" i="2"/>
  <c r="AD49" i="2"/>
  <c r="AF50" i="2" l="1"/>
  <c r="X59" i="5"/>
  <c r="AG49" i="2"/>
  <c r="W58" i="5" s="1"/>
  <c r="Y58" i="5" s="1"/>
  <c r="AI21" i="2"/>
  <c r="AD50" i="2"/>
  <c r="AJ21" i="2" l="1"/>
  <c r="AK21" i="2" s="1"/>
  <c r="Z30" i="5" s="1"/>
  <c r="AA30" i="5"/>
  <c r="AG50" i="2"/>
  <c r="AH21" i="2"/>
  <c r="AI22" i="2"/>
  <c r="AJ22" i="2" l="1"/>
  <c r="AA31" i="5"/>
  <c r="AB30" i="5"/>
  <c r="AG52" i="2"/>
  <c r="W59" i="5"/>
  <c r="Y59" i="5" s="1"/>
  <c r="Y61" i="5" s="1"/>
  <c r="AI23" i="2"/>
  <c r="AH22" i="2"/>
  <c r="AJ23" i="2" l="1"/>
  <c r="AA32" i="5"/>
  <c r="AK22" i="2"/>
  <c r="AH23" i="2"/>
  <c r="AI24" i="2"/>
  <c r="Z31" i="5" l="1"/>
  <c r="AB31" i="5" s="1"/>
  <c r="AJ24" i="2"/>
  <c r="AA33" i="5"/>
  <c r="AK23" i="2"/>
  <c r="AI25" i="2"/>
  <c r="AH24" i="2"/>
  <c r="Z32" i="5" l="1"/>
  <c r="AB32" i="5" s="1"/>
  <c r="AJ25" i="2"/>
  <c r="AA34" i="5"/>
  <c r="AK24" i="2"/>
  <c r="AI26" i="2"/>
  <c r="AH25" i="2"/>
  <c r="Z33" i="5" l="1"/>
  <c r="AB33" i="5" s="1"/>
  <c r="AJ26" i="2"/>
  <c r="AA35" i="5"/>
  <c r="AK25" i="2"/>
  <c r="AI27" i="2"/>
  <c r="AH26" i="2"/>
  <c r="Z34" i="5" l="1"/>
  <c r="AB34" i="5" s="1"/>
  <c r="AJ27" i="2"/>
  <c r="AA36" i="5"/>
  <c r="AK26" i="2"/>
  <c r="AI28" i="2"/>
  <c r="AH27" i="2"/>
  <c r="Z35" i="5" l="1"/>
  <c r="AB35" i="5" s="1"/>
  <c r="AJ28" i="2"/>
  <c r="AK28" i="2" s="1"/>
  <c r="Z37" i="5" s="1"/>
  <c r="AA37" i="5"/>
  <c r="AH28" i="2"/>
  <c r="AK27" i="2"/>
  <c r="AI29" i="2"/>
  <c r="Z36" i="5" l="1"/>
  <c r="AB36" i="5" s="1"/>
  <c r="AJ29" i="2"/>
  <c r="AA38" i="5"/>
  <c r="AB37" i="5"/>
  <c r="AI30" i="2"/>
  <c r="AH29" i="2"/>
  <c r="AJ30" i="2" l="1"/>
  <c r="AA39" i="5"/>
  <c r="AK29" i="2"/>
  <c r="AI31" i="2"/>
  <c r="AH30" i="2"/>
  <c r="Z38" i="5" l="1"/>
  <c r="AB38" i="5" s="1"/>
  <c r="AJ31" i="2"/>
  <c r="AA40" i="5"/>
  <c r="AK30" i="2"/>
  <c r="AI32" i="2"/>
  <c r="AH31" i="2"/>
  <c r="Z39" i="5" l="1"/>
  <c r="AB39" i="5" s="1"/>
  <c r="AJ32" i="2"/>
  <c r="AA41" i="5"/>
  <c r="AK31" i="2"/>
  <c r="AI33" i="2"/>
  <c r="AH32" i="2"/>
  <c r="Z40" i="5" l="1"/>
  <c r="AB40" i="5" s="1"/>
  <c r="AJ33" i="2"/>
  <c r="AA42" i="5"/>
  <c r="AK32" i="2"/>
  <c r="AI34" i="2"/>
  <c r="AH33" i="2"/>
  <c r="Z41" i="5" l="1"/>
  <c r="AB41" i="5" s="1"/>
  <c r="AJ34" i="2"/>
  <c r="AA43" i="5"/>
  <c r="AK33" i="2"/>
  <c r="AI35" i="2"/>
  <c r="AH34" i="2"/>
  <c r="Z42" i="5" l="1"/>
  <c r="AB42" i="5" s="1"/>
  <c r="AJ35" i="2"/>
  <c r="AA44" i="5"/>
  <c r="AK34" i="2"/>
  <c r="AH35" i="2"/>
  <c r="AI36" i="2"/>
  <c r="Z43" i="5" l="1"/>
  <c r="AB43" i="5" s="1"/>
  <c r="AJ36" i="2"/>
  <c r="AA45" i="5"/>
  <c r="AK35" i="2"/>
  <c r="AI37" i="2"/>
  <c r="AH36" i="2"/>
  <c r="Z44" i="5" l="1"/>
  <c r="AB44" i="5" s="1"/>
  <c r="AJ37" i="2"/>
  <c r="AA46" i="5"/>
  <c r="AK36" i="2"/>
  <c r="AH37" i="2"/>
  <c r="AI38" i="2"/>
  <c r="Z45" i="5" l="1"/>
  <c r="AB45" i="5" s="1"/>
  <c r="AJ38" i="2"/>
  <c r="AA47" i="5"/>
  <c r="AK37" i="2"/>
  <c r="AI39" i="2"/>
  <c r="AH38" i="2"/>
  <c r="Z46" i="5" l="1"/>
  <c r="AB46" i="5" s="1"/>
  <c r="AJ39" i="2"/>
  <c r="AA48" i="5"/>
  <c r="AK38" i="2"/>
  <c r="AI40" i="2"/>
  <c r="AH39" i="2"/>
  <c r="Z47" i="5" l="1"/>
  <c r="AB47" i="5" s="1"/>
  <c r="AJ40" i="2"/>
  <c r="AA49" i="5"/>
  <c r="AK39" i="2"/>
  <c r="AI41" i="2"/>
  <c r="AH40" i="2"/>
  <c r="Z48" i="5" l="1"/>
  <c r="AB48" i="5" s="1"/>
  <c r="AJ41" i="2"/>
  <c r="AA50" i="5"/>
  <c r="AK40" i="2"/>
  <c r="AI42" i="2"/>
  <c r="AH41" i="2"/>
  <c r="Z49" i="5" l="1"/>
  <c r="AB49" i="5" s="1"/>
  <c r="AJ42" i="2"/>
  <c r="AA51" i="5"/>
  <c r="AK41" i="2"/>
  <c r="AH42" i="2"/>
  <c r="AI43" i="2"/>
  <c r="Z50" i="5" l="1"/>
  <c r="AB50" i="5" s="1"/>
  <c r="AJ43" i="2"/>
  <c r="AA52" i="5"/>
  <c r="AK42" i="2"/>
  <c r="AI44" i="2"/>
  <c r="AH43" i="2"/>
  <c r="Z51" i="5" l="1"/>
  <c r="AB51" i="5" s="1"/>
  <c r="AJ44" i="2"/>
  <c r="AA53" i="5"/>
  <c r="AK43" i="2"/>
  <c r="AI45" i="2"/>
  <c r="AH44" i="2"/>
  <c r="Z52" i="5" l="1"/>
  <c r="AB52" i="5" s="1"/>
  <c r="AJ45" i="2"/>
  <c r="AA54" i="5"/>
  <c r="AK44" i="2"/>
  <c r="AI46" i="2"/>
  <c r="AH45" i="2"/>
  <c r="Z53" i="5" l="1"/>
  <c r="AB53" i="5" s="1"/>
  <c r="AJ46" i="2"/>
  <c r="AA55" i="5"/>
  <c r="AK45" i="2"/>
  <c r="AI47" i="2"/>
  <c r="AH46" i="2"/>
  <c r="Z54" i="5" l="1"/>
  <c r="AB54" i="5" s="1"/>
  <c r="AJ47" i="2"/>
  <c r="AA56" i="5"/>
  <c r="AK46" i="2"/>
  <c r="AI48" i="2"/>
  <c r="AH47" i="2"/>
  <c r="Z55" i="5" l="1"/>
  <c r="AB55" i="5" s="1"/>
  <c r="AJ48" i="2"/>
  <c r="AA57" i="5"/>
  <c r="AK47" i="2"/>
  <c r="AI49" i="2"/>
  <c r="AH48" i="2"/>
  <c r="Z56" i="5" l="1"/>
  <c r="AB56" i="5" s="1"/>
  <c r="AJ49" i="2"/>
  <c r="AK49" i="2" s="1"/>
  <c r="AA58" i="5"/>
  <c r="AK48" i="2"/>
  <c r="AI50" i="2"/>
  <c r="AH49" i="2"/>
  <c r="Z58" i="5" l="1"/>
  <c r="AB58" i="5" s="1"/>
  <c r="Z57" i="5"/>
  <c r="AB57" i="5" s="1"/>
  <c r="AJ50" i="2"/>
  <c r="AA59" i="5"/>
  <c r="AI51" i="2"/>
  <c r="AH50" i="2"/>
  <c r="AJ51" i="2" l="1"/>
  <c r="AA60" i="5"/>
  <c r="AK50" i="2"/>
  <c r="AM21" i="2"/>
  <c r="AH51" i="2"/>
  <c r="Z59" i="5" l="1"/>
  <c r="AB59" i="5" s="1"/>
  <c r="AN21" i="2"/>
  <c r="AD30" i="5"/>
  <c r="AK51" i="2"/>
  <c r="Z60" i="5" s="1"/>
  <c r="AL21" i="2"/>
  <c r="AM22" i="2"/>
  <c r="AN22" i="2" l="1"/>
  <c r="AD31" i="5"/>
  <c r="AK52" i="2"/>
  <c r="AB60" i="5"/>
  <c r="AB61" i="5" s="1"/>
  <c r="AO21" i="2"/>
  <c r="AC30" i="5" s="1"/>
  <c r="AE30" i="5" s="1"/>
  <c r="AL22" i="2"/>
  <c r="AM23" i="2"/>
  <c r="AN23" i="2" l="1"/>
  <c r="AD32" i="5"/>
  <c r="AO22" i="2"/>
  <c r="AC31" i="5" s="1"/>
  <c r="AE31" i="5" s="1"/>
  <c r="AM24" i="2"/>
  <c r="AL23" i="2"/>
  <c r="AN24" i="2" l="1"/>
  <c r="AD33" i="5"/>
  <c r="AO23" i="2"/>
  <c r="AC32" i="5" s="1"/>
  <c r="AE32" i="5" s="1"/>
  <c r="AM25" i="2"/>
  <c r="AL24" i="2"/>
  <c r="AN25" i="2" l="1"/>
  <c r="AD34" i="5"/>
  <c r="AO24" i="2"/>
  <c r="AC33" i="5" s="1"/>
  <c r="AE33" i="5" s="1"/>
  <c r="AM26" i="2"/>
  <c r="AL25" i="2"/>
  <c r="AN26" i="2" l="1"/>
  <c r="AD35" i="5"/>
  <c r="AO25" i="2"/>
  <c r="AC34" i="5" s="1"/>
  <c r="AE34" i="5" s="1"/>
  <c r="AM27" i="2"/>
  <c r="AL26" i="2"/>
  <c r="AN27" i="2" l="1"/>
  <c r="AD36" i="5"/>
  <c r="AO26" i="2"/>
  <c r="AC35" i="5" s="1"/>
  <c r="AE35" i="5" s="1"/>
  <c r="AM28" i="2"/>
  <c r="AL27" i="2"/>
  <c r="AN28" i="2" l="1"/>
  <c r="AD37" i="5"/>
  <c r="AO27" i="2"/>
  <c r="AC36" i="5" s="1"/>
  <c r="AE36" i="5" s="1"/>
  <c r="AM29" i="2"/>
  <c r="AL28" i="2"/>
  <c r="AN29" i="2" l="1"/>
  <c r="AO29" i="2" s="1"/>
  <c r="AC38" i="5" s="1"/>
  <c r="AD38" i="5"/>
  <c r="AO28" i="2"/>
  <c r="AC37" i="5" s="1"/>
  <c r="AE37" i="5" s="1"/>
  <c r="AL29" i="2"/>
  <c r="AM30" i="2"/>
  <c r="AE38" i="5" l="1"/>
  <c r="AN30" i="2"/>
  <c r="AD39" i="5"/>
  <c r="AM31" i="2"/>
  <c r="AL30" i="2"/>
  <c r="AN31" i="2" l="1"/>
  <c r="AD40" i="5"/>
  <c r="AO30" i="2"/>
  <c r="AC39" i="5" s="1"/>
  <c r="AE39" i="5" s="1"/>
  <c r="AL31" i="2"/>
  <c r="AM32" i="2"/>
  <c r="AN32" i="2" l="1"/>
  <c r="AD41" i="5"/>
  <c r="AO31" i="2"/>
  <c r="AC40" i="5" s="1"/>
  <c r="AE40" i="5" s="1"/>
  <c r="AM33" i="2"/>
  <c r="AL32" i="2"/>
  <c r="AN33" i="2" l="1"/>
  <c r="AD42" i="5"/>
  <c r="AO32" i="2"/>
  <c r="AC41" i="5" s="1"/>
  <c r="AE41" i="5" s="1"/>
  <c r="AM34" i="2"/>
  <c r="AL33" i="2"/>
  <c r="AN34" i="2" l="1"/>
  <c r="AD43" i="5"/>
  <c r="AO33" i="2"/>
  <c r="AC42" i="5" s="1"/>
  <c r="AE42" i="5" s="1"/>
  <c r="AM35" i="2"/>
  <c r="AL34" i="2"/>
  <c r="AN35" i="2" l="1"/>
  <c r="AD44" i="5"/>
  <c r="AO34" i="2"/>
  <c r="AC43" i="5" s="1"/>
  <c r="AE43" i="5" s="1"/>
  <c r="AM36" i="2"/>
  <c r="AL35" i="2"/>
  <c r="AN36" i="2" l="1"/>
  <c r="AD45" i="5"/>
  <c r="AO35" i="2"/>
  <c r="AC44" i="5" s="1"/>
  <c r="AE44" i="5" s="1"/>
  <c r="AM37" i="2"/>
  <c r="AL36" i="2"/>
  <c r="AN37" i="2" l="1"/>
  <c r="AD46" i="5"/>
  <c r="AO36" i="2"/>
  <c r="AC45" i="5" s="1"/>
  <c r="AE45" i="5" s="1"/>
  <c r="AM38" i="2"/>
  <c r="AL37" i="2"/>
  <c r="AN38" i="2" l="1"/>
  <c r="AD47" i="5"/>
  <c r="AO37" i="2"/>
  <c r="AC46" i="5" s="1"/>
  <c r="AE46" i="5" s="1"/>
  <c r="AM39" i="2"/>
  <c r="AL38" i="2"/>
  <c r="AN39" i="2" l="1"/>
  <c r="AD48" i="5"/>
  <c r="AO38" i="2"/>
  <c r="AC47" i="5" s="1"/>
  <c r="AE47" i="5" s="1"/>
  <c r="AM40" i="2"/>
  <c r="AL39" i="2"/>
  <c r="AN40" i="2" l="1"/>
  <c r="AD49" i="5"/>
  <c r="AO39" i="2"/>
  <c r="AC48" i="5" s="1"/>
  <c r="AE48" i="5" s="1"/>
  <c r="AM41" i="2"/>
  <c r="AL40" i="2"/>
  <c r="AN41" i="2" l="1"/>
  <c r="AD50" i="5"/>
  <c r="AO40" i="2"/>
  <c r="AC49" i="5" s="1"/>
  <c r="AE49" i="5" s="1"/>
  <c r="AM42" i="2"/>
  <c r="AL41" i="2"/>
  <c r="AN42" i="2" l="1"/>
  <c r="AD51" i="5"/>
  <c r="AO41" i="2"/>
  <c r="AC50" i="5" s="1"/>
  <c r="AE50" i="5" s="1"/>
  <c r="AM43" i="2"/>
  <c r="AL42" i="2"/>
  <c r="AN43" i="2" l="1"/>
  <c r="AD52" i="5"/>
  <c r="AO42" i="2"/>
  <c r="AC51" i="5" s="1"/>
  <c r="AE51" i="5" s="1"/>
  <c r="AM44" i="2"/>
  <c r="AL43" i="2"/>
  <c r="AN44" i="2" l="1"/>
  <c r="AD53" i="5"/>
  <c r="AO43" i="2"/>
  <c r="AC52" i="5" s="1"/>
  <c r="AE52" i="5" s="1"/>
  <c r="AM45" i="2"/>
  <c r="AL44" i="2"/>
  <c r="AN45" i="2" l="1"/>
  <c r="AD54" i="5"/>
  <c r="AO44" i="2"/>
  <c r="AC53" i="5" s="1"/>
  <c r="AE53" i="5" s="1"/>
  <c r="AM46" i="2"/>
  <c r="AL45" i="2"/>
  <c r="AN46" i="2" l="1"/>
  <c r="AD55" i="5"/>
  <c r="AO45" i="2"/>
  <c r="AC54" i="5" s="1"/>
  <c r="AE54" i="5" s="1"/>
  <c r="AM47" i="2"/>
  <c r="AL46" i="2"/>
  <c r="AN47" i="2" l="1"/>
  <c r="AD56" i="5"/>
  <c r="AO46" i="2"/>
  <c r="AC55" i="5" s="1"/>
  <c r="AE55" i="5" s="1"/>
  <c r="AM48" i="2"/>
  <c r="AL47" i="2"/>
  <c r="AN48" i="2" l="1"/>
  <c r="AD57" i="5"/>
  <c r="AO47" i="2"/>
  <c r="AC56" i="5" s="1"/>
  <c r="AE56" i="5" s="1"/>
  <c r="AM49" i="2"/>
  <c r="AL48" i="2"/>
  <c r="AN49" i="2" l="1"/>
  <c r="AD58" i="5"/>
  <c r="AO48" i="2"/>
  <c r="AC57" i="5" s="1"/>
  <c r="AE57" i="5" s="1"/>
  <c r="AM50" i="2"/>
  <c r="AD59" i="5" s="1"/>
  <c r="AL49" i="2"/>
  <c r="AN50" i="2" l="1"/>
  <c r="AO49" i="2"/>
  <c r="AC58" i="5" s="1"/>
  <c r="AE58" i="5" s="1"/>
  <c r="AL50" i="2"/>
  <c r="AQ21" i="2"/>
  <c r="AR21" i="2" l="1"/>
  <c r="AG30" i="5"/>
  <c r="AO50" i="2"/>
  <c r="AC59" i="5" s="1"/>
  <c r="AE59" i="5" s="1"/>
  <c r="AE61" i="5" s="1"/>
  <c r="AP21" i="2"/>
  <c r="AQ22" i="2"/>
  <c r="AO52" i="2" l="1"/>
  <c r="AR22" i="2"/>
  <c r="AG31" i="5"/>
  <c r="AS21" i="2"/>
  <c r="AF30" i="5" s="1"/>
  <c r="AH30" i="5" s="1"/>
  <c r="AP22" i="2"/>
  <c r="AQ23" i="2"/>
  <c r="AR23" i="2" l="1"/>
  <c r="AG32" i="5"/>
  <c r="AS22" i="2"/>
  <c r="AF31" i="5" s="1"/>
  <c r="AH31" i="5" s="1"/>
  <c r="AQ24" i="2"/>
  <c r="AP23" i="2"/>
  <c r="AR24" i="2" l="1"/>
  <c r="AG33" i="5"/>
  <c r="AS23" i="2"/>
  <c r="AF32" i="5" s="1"/>
  <c r="AH32" i="5" s="1"/>
  <c r="AQ25" i="2"/>
  <c r="AP24" i="2"/>
  <c r="AR25" i="2" l="1"/>
  <c r="AG34" i="5"/>
  <c r="AS24" i="2"/>
  <c r="AF33" i="5" s="1"/>
  <c r="AH33" i="5" s="1"/>
  <c r="AQ26" i="2"/>
  <c r="AP25" i="2"/>
  <c r="AR26" i="2" l="1"/>
  <c r="AG35" i="5"/>
  <c r="AS25" i="2"/>
  <c r="AF34" i="5" s="1"/>
  <c r="AH34" i="5" s="1"/>
  <c r="AQ27" i="2"/>
  <c r="AP26" i="2"/>
  <c r="AR27" i="2" l="1"/>
  <c r="AG36" i="5"/>
  <c r="AS26" i="2"/>
  <c r="AF35" i="5" s="1"/>
  <c r="AH35" i="5" s="1"/>
  <c r="AQ28" i="2"/>
  <c r="AP27" i="2"/>
  <c r="AR28" i="2" l="1"/>
  <c r="AG37" i="5"/>
  <c r="AS27" i="2"/>
  <c r="AF36" i="5" s="1"/>
  <c r="AH36" i="5" s="1"/>
  <c r="AQ29" i="2"/>
  <c r="AP28" i="2"/>
  <c r="AR29" i="2" l="1"/>
  <c r="AG38" i="5"/>
  <c r="AS28" i="2"/>
  <c r="AF37" i="5" s="1"/>
  <c r="AH37" i="5" s="1"/>
  <c r="AP29" i="2"/>
  <c r="AQ30" i="2"/>
  <c r="AR30" i="2" l="1"/>
  <c r="AG39" i="5"/>
  <c r="AS29" i="2"/>
  <c r="AF38" i="5" s="1"/>
  <c r="AH38" i="5" s="1"/>
  <c r="AQ31" i="2"/>
  <c r="AP30" i="2"/>
  <c r="AR31" i="2" l="1"/>
  <c r="AG40" i="5"/>
  <c r="AS30" i="2"/>
  <c r="AF39" i="5" s="1"/>
  <c r="AH39" i="5" s="1"/>
  <c r="AQ32" i="2"/>
  <c r="AP31" i="2"/>
  <c r="AR32" i="2" l="1"/>
  <c r="AG41" i="5"/>
  <c r="AS31" i="2"/>
  <c r="AF40" i="5" s="1"/>
  <c r="AH40" i="5" s="1"/>
  <c r="AQ33" i="2"/>
  <c r="AP32" i="2"/>
  <c r="AR33" i="2" l="1"/>
  <c r="AG42" i="5"/>
  <c r="AS32" i="2"/>
  <c r="AF41" i="5" s="1"/>
  <c r="AH41" i="5" s="1"/>
  <c r="AQ34" i="2"/>
  <c r="AP33" i="2"/>
  <c r="AR34" i="2" l="1"/>
  <c r="AS34" i="2" s="1"/>
  <c r="AF43" i="5" s="1"/>
  <c r="AG43" i="5"/>
  <c r="AS33" i="2"/>
  <c r="AF42" i="5" s="1"/>
  <c r="AH42" i="5" s="1"/>
  <c r="AQ35" i="2"/>
  <c r="AP34" i="2"/>
  <c r="AH43" i="5" l="1"/>
  <c r="AR35" i="2"/>
  <c r="AG44" i="5"/>
  <c r="AQ36" i="2"/>
  <c r="AP35" i="2"/>
  <c r="AR36" i="2" l="1"/>
  <c r="AG45" i="5"/>
  <c r="AS35" i="2"/>
  <c r="AF44" i="5" s="1"/>
  <c r="AH44" i="5" s="1"/>
  <c r="AQ37" i="2"/>
  <c r="AP36" i="2"/>
  <c r="AR37" i="2" l="1"/>
  <c r="AG46" i="5"/>
  <c r="AS36" i="2"/>
  <c r="AF45" i="5" s="1"/>
  <c r="AH45" i="5" s="1"/>
  <c r="AQ38" i="2"/>
  <c r="AP37" i="2"/>
  <c r="AR38" i="2" l="1"/>
  <c r="AG47" i="5"/>
  <c r="AS37" i="2"/>
  <c r="AF46" i="5" s="1"/>
  <c r="AH46" i="5" s="1"/>
  <c r="AQ39" i="2"/>
  <c r="AP38" i="2"/>
  <c r="AR39" i="2" l="1"/>
  <c r="AG48" i="5"/>
  <c r="AS38" i="2"/>
  <c r="AF47" i="5" s="1"/>
  <c r="AH47" i="5" s="1"/>
  <c r="AQ40" i="2"/>
  <c r="AP39" i="2"/>
  <c r="AR40" i="2" l="1"/>
  <c r="AG49" i="5"/>
  <c r="AS39" i="2"/>
  <c r="AF48" i="5" s="1"/>
  <c r="AH48" i="5" s="1"/>
  <c r="AQ41" i="2"/>
  <c r="AP40" i="2"/>
  <c r="AR41" i="2" l="1"/>
  <c r="AG50" i="5"/>
  <c r="AS40" i="2"/>
  <c r="AF49" i="5" s="1"/>
  <c r="AH49" i="5" s="1"/>
  <c r="AQ42" i="2"/>
  <c r="AP41" i="2"/>
  <c r="AR42" i="2" l="1"/>
  <c r="AG51" i="5"/>
  <c r="AS41" i="2"/>
  <c r="AF50" i="5" s="1"/>
  <c r="AH50" i="5" s="1"/>
  <c r="AQ43" i="2"/>
  <c r="AP42" i="2"/>
  <c r="AR43" i="2" l="1"/>
  <c r="AG52" i="5"/>
  <c r="AS42" i="2"/>
  <c r="AF51" i="5" s="1"/>
  <c r="AH51" i="5" s="1"/>
  <c r="AQ44" i="2"/>
  <c r="AP43" i="2"/>
  <c r="AR44" i="2" l="1"/>
  <c r="AG53" i="5"/>
  <c r="AS43" i="2"/>
  <c r="AF52" i="5" s="1"/>
  <c r="AH52" i="5" s="1"/>
  <c r="AQ45" i="2"/>
  <c r="AP44" i="2"/>
  <c r="AR45" i="2" l="1"/>
  <c r="AG54" i="5"/>
  <c r="AS44" i="2"/>
  <c r="AF53" i="5" s="1"/>
  <c r="AH53" i="5" s="1"/>
  <c r="AQ46" i="2"/>
  <c r="AP45" i="2"/>
  <c r="AR46" i="2" l="1"/>
  <c r="AG55" i="5"/>
  <c r="AS45" i="2"/>
  <c r="AF54" i="5" s="1"/>
  <c r="AH54" i="5" s="1"/>
  <c r="AQ47" i="2"/>
  <c r="AP46" i="2"/>
  <c r="AR47" i="2" l="1"/>
  <c r="AG56" i="5"/>
  <c r="AS46" i="2"/>
  <c r="AF55" i="5" s="1"/>
  <c r="AH55" i="5" s="1"/>
  <c r="AQ48" i="2"/>
  <c r="AP47" i="2"/>
  <c r="AR48" i="2" l="1"/>
  <c r="AG57" i="5"/>
  <c r="AS47" i="2"/>
  <c r="AF56" i="5" s="1"/>
  <c r="AH56" i="5" s="1"/>
  <c r="AQ49" i="2"/>
  <c r="AP48" i="2"/>
  <c r="AR49" i="2" l="1"/>
  <c r="AG58" i="5"/>
  <c r="AS48" i="2"/>
  <c r="AF57" i="5" s="1"/>
  <c r="AH57" i="5" s="1"/>
  <c r="AQ50" i="2"/>
  <c r="AP49" i="2"/>
  <c r="AR50" i="2" l="1"/>
  <c r="AG59" i="5"/>
  <c r="AS49" i="2"/>
  <c r="AF58" i="5" s="1"/>
  <c r="AH58" i="5" s="1"/>
  <c r="AQ51" i="2"/>
  <c r="AP50" i="2"/>
  <c r="AR51" i="2" l="1"/>
  <c r="AG60" i="5"/>
  <c r="AS50" i="2"/>
  <c r="AF59" i="5" s="1"/>
  <c r="AH59" i="5" s="1"/>
  <c r="AU21" i="2"/>
  <c r="AP51" i="2"/>
  <c r="AV21" i="2" l="1"/>
  <c r="AJ30" i="5"/>
  <c r="AS51" i="2"/>
  <c r="AT21" i="2"/>
  <c r="AU22" i="2"/>
  <c r="AW21" i="2" l="1"/>
  <c r="AV22" i="2"/>
  <c r="AJ31" i="5"/>
  <c r="AS52" i="2"/>
  <c r="AF60" i="5"/>
  <c r="AH60" i="5" s="1"/>
  <c r="AH61" i="5" s="1"/>
  <c r="AU23" i="2"/>
  <c r="AT22" i="2"/>
  <c r="AW22" i="2" s="1"/>
  <c r="AI31" i="5" s="1"/>
  <c r="AI30" i="5" l="1"/>
  <c r="AK30" i="5" s="1"/>
  <c r="AK31" i="5"/>
  <c r="AV23" i="2"/>
  <c r="AJ32" i="5"/>
  <c r="AU24" i="2"/>
  <c r="AT23" i="2"/>
  <c r="AW23" i="2" l="1"/>
  <c r="AV24" i="2"/>
  <c r="AJ33" i="5"/>
  <c r="AT24" i="2"/>
  <c r="AU25" i="2"/>
  <c r="AI32" i="5" l="1"/>
  <c r="AK32" i="5" s="1"/>
  <c r="AW24" i="2"/>
  <c r="AI33" i="5" s="1"/>
  <c r="AK33" i="5" s="1"/>
  <c r="AV25" i="2"/>
  <c r="AJ34" i="5"/>
  <c r="AT25" i="2"/>
  <c r="AU26" i="2"/>
  <c r="AW25" i="2" l="1"/>
  <c r="AI34" i="5" s="1"/>
  <c r="AK34" i="5" s="1"/>
  <c r="AV26" i="2"/>
  <c r="AJ35" i="5"/>
  <c r="AT26" i="2"/>
  <c r="AU27" i="2"/>
  <c r="AW26" i="2" l="1"/>
  <c r="AI35" i="5" s="1"/>
  <c r="AK35" i="5" s="1"/>
  <c r="AV27" i="2"/>
  <c r="AJ36" i="5"/>
  <c r="AT27" i="2"/>
  <c r="AU28" i="2"/>
  <c r="AW27" i="2" l="1"/>
  <c r="AV28" i="2"/>
  <c r="AJ37" i="5"/>
  <c r="AU29" i="2"/>
  <c r="AT28" i="2"/>
  <c r="AI36" i="5" l="1"/>
  <c r="AK36" i="5" s="1"/>
  <c r="AW28" i="2"/>
  <c r="AI37" i="5" s="1"/>
  <c r="AK37" i="5" s="1"/>
  <c r="AV29" i="2"/>
  <c r="AJ38" i="5"/>
  <c r="AT29" i="2"/>
  <c r="AU30" i="2"/>
  <c r="AW29" i="2" l="1"/>
  <c r="AI38" i="5" s="1"/>
  <c r="AK38" i="5" s="1"/>
  <c r="AV30" i="2"/>
  <c r="AJ39" i="5"/>
  <c r="AU31" i="2"/>
  <c r="AT30" i="2"/>
  <c r="AW30" i="2" l="1"/>
  <c r="AI39" i="5" s="1"/>
  <c r="AK39" i="5" s="1"/>
  <c r="AV31" i="2"/>
  <c r="AJ40" i="5"/>
  <c r="AU32" i="2"/>
  <c r="AT31" i="2"/>
  <c r="AW31" i="2" l="1"/>
  <c r="AI40" i="5" s="1"/>
  <c r="AK40" i="5" s="1"/>
  <c r="AV32" i="2"/>
  <c r="AJ41" i="5"/>
  <c r="AU33" i="2"/>
  <c r="AT32" i="2"/>
  <c r="AW32" i="2" l="1"/>
  <c r="AI41" i="5" s="1"/>
  <c r="AK41" i="5" s="1"/>
  <c r="AV33" i="2"/>
  <c r="AJ42" i="5"/>
  <c r="AU34" i="2"/>
  <c r="AT33" i="2"/>
  <c r="AW33" i="2" l="1"/>
  <c r="AI42" i="5" s="1"/>
  <c r="AK42" i="5" s="1"/>
  <c r="AV34" i="2"/>
  <c r="AJ43" i="5"/>
  <c r="AT34" i="2"/>
  <c r="AU35" i="2"/>
  <c r="AJ44" i="5" s="1"/>
  <c r="AW34" i="2" l="1"/>
  <c r="AI43" i="5" s="1"/>
  <c r="AK43" i="5" s="1"/>
  <c r="AV35" i="2"/>
  <c r="AW35" i="2" s="1"/>
  <c r="AI44" i="5" s="1"/>
  <c r="AK44" i="5" s="1"/>
  <c r="AT35" i="2"/>
  <c r="AU36" i="2"/>
  <c r="AV36" i="2" l="1"/>
  <c r="AJ45" i="5"/>
  <c r="AU37" i="2"/>
  <c r="AT36" i="2"/>
  <c r="AW36" i="2" l="1"/>
  <c r="AI45" i="5" s="1"/>
  <c r="AK45" i="5" s="1"/>
  <c r="AV37" i="2"/>
  <c r="AJ46" i="5"/>
  <c r="AT37" i="2"/>
  <c r="AU38" i="2"/>
  <c r="AW37" i="2" l="1"/>
  <c r="AI46" i="5" s="1"/>
  <c r="AK46" i="5" s="1"/>
  <c r="AV38" i="2"/>
  <c r="AJ47" i="5"/>
  <c r="AT38" i="2"/>
  <c r="AU39" i="2"/>
  <c r="AW38" i="2" l="1"/>
  <c r="AI47" i="5" s="1"/>
  <c r="AK47" i="5" s="1"/>
  <c r="AV39" i="2"/>
  <c r="AJ48" i="5"/>
  <c r="AT39" i="2"/>
  <c r="AU40" i="2"/>
  <c r="AW39" i="2" l="1"/>
  <c r="AI48" i="5" s="1"/>
  <c r="AK48" i="5" s="1"/>
  <c r="AV40" i="2"/>
  <c r="AJ49" i="5"/>
  <c r="AT40" i="2"/>
  <c r="AU41" i="2"/>
  <c r="AW40" i="2" l="1"/>
  <c r="AI49" i="5" s="1"/>
  <c r="AK49" i="5" s="1"/>
  <c r="AV41" i="2"/>
  <c r="AJ50" i="5"/>
  <c r="AU42" i="2"/>
  <c r="AT41" i="2"/>
  <c r="AW41" i="2" l="1"/>
  <c r="AI50" i="5" s="1"/>
  <c r="AK50" i="5" s="1"/>
  <c r="AV42" i="2"/>
  <c r="AJ51" i="5"/>
  <c r="AT42" i="2"/>
  <c r="AU43" i="2"/>
  <c r="AW42" i="2" l="1"/>
  <c r="AI51" i="5" s="1"/>
  <c r="AK51" i="5" s="1"/>
  <c r="AV43" i="2"/>
  <c r="AJ52" i="5"/>
  <c r="AU44" i="2"/>
  <c r="AT43" i="2"/>
  <c r="AW43" i="2" l="1"/>
  <c r="AI52" i="5" s="1"/>
  <c r="AK52" i="5" s="1"/>
  <c r="AV44" i="2"/>
  <c r="AJ53" i="5"/>
  <c r="AU45" i="2"/>
  <c r="AT44" i="2"/>
  <c r="AW44" i="2" l="1"/>
  <c r="AI53" i="5" s="1"/>
  <c r="AK53" i="5" s="1"/>
  <c r="AV45" i="2"/>
  <c r="AJ54" i="5"/>
  <c r="AT45" i="2"/>
  <c r="AU46" i="2"/>
  <c r="AW45" i="2" l="1"/>
  <c r="AI54" i="5" s="1"/>
  <c r="AK54" i="5" s="1"/>
  <c r="AV46" i="2"/>
  <c r="AJ55" i="5"/>
  <c r="AT46" i="2"/>
  <c r="AU47" i="2"/>
  <c r="AW46" i="2" l="1"/>
  <c r="AI55" i="5" s="1"/>
  <c r="AK55" i="5" s="1"/>
  <c r="AV47" i="2"/>
  <c r="AJ56" i="5"/>
  <c r="AT47" i="2"/>
  <c r="AU48" i="2"/>
  <c r="AW47" i="2" l="1"/>
  <c r="AI56" i="5" s="1"/>
  <c r="AK56" i="5" s="1"/>
  <c r="AV48" i="2"/>
  <c r="AJ57" i="5"/>
  <c r="AT48" i="2"/>
  <c r="AU49" i="2"/>
  <c r="AW48" i="2" l="1"/>
  <c r="AI57" i="5" s="1"/>
  <c r="AK57" i="5" s="1"/>
  <c r="AV49" i="2"/>
  <c r="AW49" i="2" s="1"/>
  <c r="AJ58" i="5"/>
  <c r="AU50" i="2"/>
  <c r="AT49" i="2"/>
  <c r="AI58" i="5" l="1"/>
  <c r="AK58" i="5" s="1"/>
  <c r="AV50" i="2"/>
  <c r="AW50" i="2" s="1"/>
  <c r="AJ59" i="5"/>
  <c r="AT50" i="2"/>
  <c r="AU51" i="2"/>
  <c r="AI59" i="5" l="1"/>
  <c r="AK59" i="5" s="1"/>
  <c r="AV51" i="2"/>
  <c r="AW51" i="2" s="1"/>
  <c r="AW52" i="2" s="1"/>
  <c r="AJ60" i="5"/>
  <c r="AT51" i="2"/>
  <c r="AI60" i="5" l="1"/>
  <c r="AK60" i="5" s="1"/>
  <c r="AK61" i="5" s="1"/>
  <c r="AL61" i="5" s="1"/>
  <c r="V56" i="2"/>
  <c r="V55" i="2"/>
  <c r="AM61" i="5" l="1"/>
  <c r="AI55" i="2" s="1"/>
  <c r="AU55" i="2"/>
  <c r="AU54" i="2"/>
  <c r="AW56" i="2" l="1"/>
  <c r="AT55" i="2"/>
  <c r="AT54" i="2"/>
  <c r="AT56" i="2" l="1"/>
  <c r="AU56"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<sst xmlns="http://schemas.openxmlformats.org/spreadsheetml/2006/main" count="239" uniqueCount="178">
  <si>
    <t>Détermination du temps de travail pendant les périodes scolaires</t>
  </si>
  <si>
    <t>Activité</t>
  </si>
  <si>
    <t>Lundi</t>
  </si>
  <si>
    <t>Mardi</t>
  </si>
  <si>
    <t>Mercredi</t>
  </si>
  <si>
    <t>Jeudi</t>
  </si>
  <si>
    <t>Vendredi</t>
  </si>
  <si>
    <t>Détermination du temps de travail hors périodes scolaires</t>
  </si>
  <si>
    <t>Toussaint</t>
  </si>
  <si>
    <t>Noël</t>
  </si>
  <si>
    <t>Hiver</t>
  </si>
  <si>
    <t>Printemps</t>
  </si>
  <si>
    <t>Juillet</t>
  </si>
  <si>
    <t>Août</t>
  </si>
  <si>
    <t>Détermination du temps de travail annuel de l'agent</t>
  </si>
  <si>
    <t>Semaine scolaire type</t>
  </si>
  <si>
    <t>Nom de l'agent :</t>
  </si>
  <si>
    <t xml:space="preserve">Prénom de l'agent : </t>
  </si>
  <si>
    <t xml:space="preserve">Service : </t>
  </si>
  <si>
    <t>JANVIER</t>
  </si>
  <si>
    <t>FEVRIER</t>
  </si>
  <si>
    <t>MARS</t>
  </si>
  <si>
    <t>AVRIL</t>
  </si>
  <si>
    <t>MAI</t>
  </si>
  <si>
    <t>JUIN</t>
  </si>
  <si>
    <t>JUILLET</t>
  </si>
  <si>
    <t>AOUT</t>
  </si>
  <si>
    <t>SEPTEMBRE</t>
  </si>
  <si>
    <t>OCTOBRE</t>
  </si>
  <si>
    <t>NOVEMBRE</t>
  </si>
  <si>
    <t>DECEMBRE</t>
  </si>
  <si>
    <t>en gris: week-end</t>
  </si>
  <si>
    <t>en jaune: jours fériés légaux</t>
  </si>
  <si>
    <t>CA: congés annuels</t>
  </si>
  <si>
    <t>R : récupérations</t>
  </si>
  <si>
    <t>lundi</t>
  </si>
  <si>
    <t>mardi</t>
  </si>
  <si>
    <t>mercredi</t>
  </si>
  <si>
    <t>jeudi</t>
  </si>
  <si>
    <t>vendredi</t>
  </si>
  <si>
    <t>Jour de l'an</t>
  </si>
  <si>
    <t>Lundi de Pâques</t>
  </si>
  <si>
    <t>Fête du Travail</t>
  </si>
  <si>
    <t>Victoire 1945</t>
  </si>
  <si>
    <t>Ascension</t>
  </si>
  <si>
    <t>Lundi de Pentecôte</t>
  </si>
  <si>
    <t>Fête nationale</t>
  </si>
  <si>
    <t>Assomption</t>
  </si>
  <si>
    <t>Armistice 1918</t>
  </si>
  <si>
    <t>Date de début</t>
  </si>
  <si>
    <t>Date de fin</t>
  </si>
  <si>
    <t>en heures/minutes</t>
  </si>
  <si>
    <r>
      <rPr>
        <b/>
        <sz val="12"/>
        <color theme="1"/>
        <rFont val="Calibri"/>
        <family val="2"/>
        <scheme val="minor"/>
      </rPr>
      <t>/35ème</t>
    </r>
    <r>
      <rPr>
        <sz val="11"/>
        <color theme="1"/>
        <rFont val="Calibri"/>
        <family val="2"/>
        <scheme val="minor"/>
      </rPr>
      <t xml:space="preserve"> tout au long de l'année.</t>
    </r>
  </si>
  <si>
    <t>en heures/minutes.</t>
  </si>
  <si>
    <t>Calcul de la Durée Hebdomadaire Annualisée (DHA)</t>
  </si>
  <si>
    <r>
      <t xml:space="preserve">jours de congés annuels  correspondant à 5 fois ses obligations hebdomadaires de service, auxquels pourront s'ajouter </t>
    </r>
    <r>
      <rPr>
        <b/>
        <sz val="11"/>
        <color theme="1"/>
        <rFont val="Calibri"/>
        <family val="2"/>
        <scheme val="minor"/>
      </rPr>
      <t>1 ou 2 jours de congé de fractionnement s'il remplit les conditions.</t>
    </r>
  </si>
  <si>
    <t>heures (en 100ième) soit :</t>
  </si>
  <si>
    <t>Début matin</t>
  </si>
  <si>
    <t>Fin matin</t>
  </si>
  <si>
    <t>Début après-midi</t>
  </si>
  <si>
    <t>Fin après-midi</t>
  </si>
  <si>
    <t>Total en centième d'h</t>
  </si>
  <si>
    <t>Total heures en heures/min</t>
  </si>
  <si>
    <t>non rémunérées au titre de la participation à la journée de solidarité.</t>
  </si>
  <si>
    <t>2024-2025</t>
  </si>
  <si>
    <t>2025-2026</t>
  </si>
  <si>
    <t>2026-2027</t>
  </si>
  <si>
    <t>2027-2028</t>
  </si>
  <si>
    <t>2028-2029</t>
  </si>
  <si>
    <t>2029-2030</t>
  </si>
  <si>
    <t>2030-2031</t>
  </si>
  <si>
    <t>2031-2032</t>
  </si>
  <si>
    <t>2032-2033</t>
  </si>
  <si>
    <t>2033-2034</t>
  </si>
  <si>
    <t>2034-2035</t>
  </si>
  <si>
    <t>2035-2036</t>
  </si>
  <si>
    <t>Vacances de la Toussaint</t>
  </si>
  <si>
    <t>Vacances de Noël</t>
  </si>
  <si>
    <t>Vacances d'hiver</t>
  </si>
  <si>
    <t>Vacances de printemps</t>
  </si>
  <si>
    <t>Vacances d'été</t>
  </si>
  <si>
    <t>Périodes scolaires : le planning de l'agent</t>
  </si>
  <si>
    <t>Préparation rentrée</t>
  </si>
  <si>
    <t>Vacances scolaires</t>
  </si>
  <si>
    <t>Prévu</t>
  </si>
  <si>
    <t>PLANNING DE LA PERIODE :</t>
  </si>
  <si>
    <t>Total heures travaillées par semaine</t>
  </si>
  <si>
    <t>Forfait nombre d'heures à effectuer par petites vacances</t>
  </si>
  <si>
    <t>Total durée à travailler hors périodes scolaires</t>
  </si>
  <si>
    <t>en heures/minutes dont :</t>
  </si>
  <si>
    <t>Nombre de semaines</t>
  </si>
  <si>
    <t>Date de
fin</t>
  </si>
  <si>
    <t>Nombre de jours de congés annuels</t>
  </si>
  <si>
    <t>Nombre de jours fériés</t>
  </si>
  <si>
    <t>Total jours théoriques à travailler</t>
  </si>
  <si>
    <t>arrondies à</t>
  </si>
  <si>
    <t>heures</t>
  </si>
  <si>
    <t>Présence de l'agent sur l'année scolaire</t>
  </si>
  <si>
    <t>Total jours non travaillés décomptés</t>
  </si>
  <si>
    <t>Forfait nombre d'heures à effectuer 
grandes vacances</t>
  </si>
  <si>
    <t>Base de calcul de l'annualisation d'un agent à temps complet</t>
  </si>
  <si>
    <t>Décompte forfaitaire : un forfait de 365 jours, 104 samedis-dimanches et 8 jours fériés est appliqué chaque année.</t>
  </si>
  <si>
    <t>Total durée à travailler petites vacances</t>
  </si>
  <si>
    <t>Total durée à travailler grandes vacances</t>
  </si>
  <si>
    <r>
      <t xml:space="preserve">Nombre de jours à travailler par semaine /obligations hebdomadaires de service
</t>
    </r>
    <r>
      <rPr>
        <sz val="11"/>
        <color theme="1"/>
        <rFont val="Calibri"/>
        <family val="2"/>
        <scheme val="minor"/>
      </rPr>
      <t>Sert au calcul des  droits à congés annuels</t>
    </r>
  </si>
  <si>
    <r>
      <t xml:space="preserve">Nombre de semaines </t>
    </r>
    <r>
      <rPr>
        <b/>
        <u/>
        <sz val="11"/>
        <color theme="1"/>
        <rFont val="Calibri"/>
        <family val="2"/>
        <scheme val="minor"/>
      </rPr>
      <t xml:space="preserve">scolaires </t>
    </r>
    <r>
      <rPr>
        <b/>
        <sz val="11"/>
        <color theme="1"/>
        <rFont val="Calibri"/>
        <family val="2"/>
        <scheme val="minor"/>
      </rPr>
      <t xml:space="preserve">sur la période de présence de l'agent </t>
    </r>
    <r>
      <rPr>
        <sz val="11"/>
        <color theme="1"/>
        <rFont val="Calibri"/>
        <family val="2"/>
        <scheme val="minor"/>
      </rPr>
      <t>(à saisir selon le calendrier réel)</t>
    </r>
  </si>
  <si>
    <t>Choisir dans cette liste déroulante la modalité de décompte du temps de travail dans la collectivité.</t>
  </si>
  <si>
    <t>Jours fériés</t>
  </si>
  <si>
    <t>Période de présence de l'agent sur l'année scolaire - durée contrat</t>
  </si>
  <si>
    <t>Cible temps de travail effectif annuel</t>
  </si>
  <si>
    <t>Nombre de samedis-dimanches</t>
  </si>
  <si>
    <t>Décompte des jours non travaillés en référence à un agent à temps complet</t>
  </si>
  <si>
    <t>Décompte selon le calendrier réel de l'année scolaire : le nombre de jours calendaires, de samedis-dimanches et de jours fériés sont comptabilisés en fonction du calendrier réel.</t>
  </si>
  <si>
    <t>Nombre de jours calendaires :</t>
  </si>
  <si>
    <t>Nombre de jours calendaires</t>
  </si>
  <si>
    <t>Le temps de travail effectif de l'agent sur la période est de :</t>
  </si>
  <si>
    <t>Le temps de travail effectif pour un temps complet sur la période est de :</t>
  </si>
  <si>
    <t>en orange: les semaines de temps scolaire</t>
  </si>
  <si>
    <t>en bleu : les semaines de vacances scolaires</t>
  </si>
  <si>
    <t>La matrice suivante sert à déterminer le temps de travail à réaliser hors périodes scolaires.</t>
  </si>
  <si>
    <t>Nombre de CA posés sur le planning :</t>
  </si>
  <si>
    <t>Nombre de FR posés sur le planning :</t>
  </si>
  <si>
    <t>La matrice suivante s'alimente automatiquement en fonction de vos saisies précédentes pour calculer le temps travail effectif de l'agent sur l'année.</t>
  </si>
  <si>
    <t>La matrice suivante fait la synthèse des éléments calculés précédemment et calcule le temps de travail à rémunérer sur la période (année entière ou non si l'agent n'est pas présent toute l'année).
Ce temps de travail à rémunérer permettra le calcul de la Durée Hebdomadaire Annualisée.</t>
  </si>
  <si>
    <t>La matrice suivante sert à déterminer la base de calcul de l'annualisation. 
Elle sert à calculer le temps de travail d'un agent qui serait à temps complet sur la période considérée.</t>
  </si>
  <si>
    <t>La matrice suivante sert à déterminer les paramètres liés à la présence de l'agent sur l'année scolaire. Ce sont les paramètres variables qui vont permettre de calculer le temps de travail de l'agent et également permetttre l'alimentation automatique de son planning annuel.</t>
  </si>
  <si>
    <t xml:space="preserve">   NOTICE D'UTILISATION DU CALCULATEUR 
   ANNUALISATION DU CDG 35</t>
  </si>
  <si>
    <t>La matrice suivante sert à déterminer le planning type de l'agent sur le temps scolaire. Le planning type sert au calcul du temps de travail et à l'alimentation automatique du planning annuel.</t>
  </si>
  <si>
    <t>Le choix de la période scolaire :
La sélection de la période scolaire alimente automatiquement les dates et le nom des jours de la semaine dans le calendrier.</t>
  </si>
  <si>
    <t>Exemple pour un forfait de 10 heures à réaliser sur les vacances de la Toussaint</t>
  </si>
  <si>
    <t>Le calcul des droits à congés prend en compte deux éléments variables calculés précédemment :
-le nombre de jours de présence de l'agent sur l'année.
-le nombre de jours travaillés par semaine/obligation hebdomadaire de service.</t>
  </si>
  <si>
    <r>
      <rPr>
        <u/>
        <sz val="11"/>
        <color theme="1"/>
        <rFont val="Calibri"/>
        <family val="2"/>
        <scheme val="minor"/>
      </rPr>
      <t>Consignes générales d'utilisation</t>
    </r>
    <r>
      <rPr>
        <sz val="11"/>
        <color theme="1"/>
        <rFont val="Calibri"/>
        <family val="2"/>
        <scheme val="minor"/>
      </rPr>
      <t xml:space="preserve"> : 
-Les cellules colorées dans l'onglet "PLANNING ANNUEL " sont modifiables. 
-Les cellules de décompte journalier des heures sur le planning ne sont pas vérouillées, vous pouvez donc écraser les formules de décompte automatique si besoin.
-Il faut toujours saisir le nombre d'heures sous format H:MM (ex : 6:00) et non pas en centièmes d'heures.</t>
    </r>
  </si>
  <si>
    <r>
      <rPr>
        <u/>
        <sz val="11"/>
        <color theme="1"/>
        <rFont val="Calibri"/>
        <family val="2"/>
        <scheme val="minor"/>
      </rPr>
      <t>Consignes générales d'utilisation</t>
    </r>
    <r>
      <rPr>
        <sz val="11"/>
        <color theme="1"/>
        <rFont val="Calibri"/>
        <family val="2"/>
        <scheme val="minor"/>
      </rPr>
      <t xml:space="preserve"> : Les cellules colorées dans l'onglet "SEMAINE TYPE &amp; ANNUALISATION " sont modifiables. Ce sont les paramètres variables qui vont permettre de calculer le temps de travail de l'agent et également permetttre l'alimentation automatique de son planning annuel.</t>
    </r>
  </si>
  <si>
    <r>
      <t>Vous pouvez déclarer via cette liste déroulante le type de décompte que vous souhaitez mettre en œuvre : 
-</t>
    </r>
    <r>
      <rPr>
        <u/>
        <sz val="11"/>
        <color theme="1"/>
        <rFont val="Calibri"/>
        <family val="2"/>
        <scheme val="minor"/>
      </rPr>
      <t>Un décompte forfaitaire</t>
    </r>
    <r>
      <rPr>
        <sz val="11"/>
        <color theme="1"/>
        <rFont val="Calibri"/>
        <family val="2"/>
        <scheme val="minor"/>
      </rPr>
      <t xml:space="preserve"> des jours calendaires, des samedis-dimanches, des jours fériés pour la base de calcul de l'annualisation et cela peu importe le calendrier réel.
ou
-</t>
    </r>
    <r>
      <rPr>
        <u/>
        <sz val="11"/>
        <color theme="1"/>
        <rFont val="Calibri"/>
        <family val="2"/>
        <scheme val="minor"/>
      </rPr>
      <t>Un décompte selon le calendrier réel</t>
    </r>
    <r>
      <rPr>
        <sz val="11"/>
        <color theme="1"/>
        <rFont val="Calibri"/>
        <family val="2"/>
        <scheme val="minor"/>
      </rPr>
      <t>. Ce décompte sera donc à réaliser chaque année.
Cette déclaration n'a pas d'impact sur les formules.</t>
    </r>
  </si>
  <si>
    <r>
      <rPr>
        <b/>
        <sz val="16"/>
        <color theme="9" tint="-0.249977111117893"/>
        <rFont val="Calibri"/>
        <family val="2"/>
        <scheme val="minor"/>
      </rPr>
      <t xml:space="preserve">1) </t>
    </r>
    <r>
      <rPr>
        <b/>
        <u/>
        <sz val="16"/>
        <color theme="9" tint="-0.249977111117893"/>
        <rFont val="Calibri"/>
        <family val="2"/>
        <scheme val="minor"/>
      </rPr>
      <t xml:space="preserve">Consignes pour l'onglet "SEMAINE TYPE &amp; ANNUALISATION" </t>
    </r>
    <r>
      <rPr>
        <b/>
        <sz val="16"/>
        <color theme="9" tint="-0.249977111117893"/>
        <rFont val="Calibri"/>
        <family val="2"/>
        <scheme val="minor"/>
      </rPr>
      <t>:</t>
    </r>
  </si>
  <si>
    <r>
      <rPr>
        <b/>
        <sz val="16"/>
        <color rgb="FF7030A0"/>
        <rFont val="Calibri"/>
        <family val="2"/>
        <scheme val="minor"/>
      </rPr>
      <t xml:space="preserve">2) </t>
    </r>
    <r>
      <rPr>
        <b/>
        <u/>
        <sz val="16"/>
        <color rgb="FF7030A0"/>
        <rFont val="Calibri"/>
        <family val="2"/>
        <scheme val="minor"/>
      </rPr>
      <t xml:space="preserve">Consignes pour l'onglet "PLANNING ANNUEL" </t>
    </r>
    <r>
      <rPr>
        <b/>
        <sz val="16"/>
        <color rgb="FF7030A0"/>
        <rFont val="Calibri"/>
        <family val="2"/>
        <scheme val="minor"/>
      </rPr>
      <t>:</t>
    </r>
  </si>
  <si>
    <t xml:space="preserve">FR: jours de fractionnement. </t>
  </si>
  <si>
    <r>
      <t xml:space="preserve">Saisir dans les cases oranges les heures de début et de fin pour chaque plage de travail de l'agent (matin et après-midi).
Les heures doivent être  </t>
    </r>
    <r>
      <rPr>
        <b/>
        <u/>
        <sz val="11"/>
        <color theme="1"/>
        <rFont val="Calibri"/>
        <family val="2"/>
        <scheme val="minor"/>
      </rPr>
      <t>impérativement</t>
    </r>
    <r>
      <rPr>
        <sz val="11"/>
        <color theme="1"/>
        <rFont val="Calibri"/>
        <family val="2"/>
        <scheme val="minor"/>
      </rPr>
      <t xml:space="preserve"> écrites au format H:MM (ex : 9:00).
Ce planning va permettre de :
-Calculer le nombre d'heures à travailler sur le temps scolaire.
-Calculer les obligations hebdomadaires de service pour le calcul du droit à congés annuels.
-Alimenter automatiquement le planning annuel de l'agent sur le temps scolaire.</t>
    </r>
  </si>
  <si>
    <r>
      <t xml:space="preserve">Saisir dans ces cases bleues un nombre </t>
    </r>
    <r>
      <rPr>
        <b/>
        <sz val="11"/>
        <color theme="1"/>
        <rFont val="Calibri"/>
        <family val="2"/>
        <scheme val="minor"/>
      </rPr>
      <t>forfaitaire</t>
    </r>
    <r>
      <rPr>
        <sz val="11"/>
        <color theme="1"/>
        <rFont val="Calibri"/>
        <family val="2"/>
        <scheme val="minor"/>
      </rPr>
      <t xml:space="preserve"> d'heures (en centième d'heure) à réaliser hors périodes scolaires (ex : heures de ménage à réaliser pendant les vacances).
</t>
    </r>
    <r>
      <rPr>
        <u/>
        <sz val="11"/>
        <color theme="1"/>
        <rFont val="Calibri"/>
        <family val="2"/>
        <scheme val="minor"/>
      </rPr>
      <t>Attention :</t>
    </r>
    <r>
      <rPr>
        <sz val="11"/>
        <color theme="1"/>
        <rFont val="Calibri"/>
        <family val="2"/>
        <scheme val="minor"/>
      </rPr>
      <t xml:space="preserve"> Ces heures ne sont pas reportées dans le planning de l'agent.
Il faudra donc venir </t>
    </r>
    <r>
      <rPr>
        <b/>
        <u/>
        <sz val="11"/>
        <color theme="1"/>
        <rFont val="Calibri"/>
        <family val="2"/>
        <scheme val="minor"/>
      </rPr>
      <t>insérer manuellement</t>
    </r>
    <r>
      <rPr>
        <sz val="11"/>
        <color theme="1"/>
        <rFont val="Calibri"/>
        <family val="2"/>
        <scheme val="minor"/>
      </rPr>
      <t xml:space="preserve"> les heures à réaliser dans le planning de l'agent en écrasant les formules qui positionnent automatiquement des "R" (Récupérations) sur les vacances scolaires.</t>
    </r>
  </si>
  <si>
    <t>Le nombre d'heures de la journée de solidarité n'est pas proratisé au nombre de jours de présence de l'agent sur l'année, comme le prévoit la réglementation</t>
  </si>
  <si>
    <t xml:space="preserve">La saisie des jours de congés :
-La saisie des congés annuels "CA" sur le planning doit être réalisée manuellement sur le planning sur les périodes de vacances scolaires en écrasant les formules automatiques.
-Si l'agent rempli les conditions d'acquisition, la saisie des congés de fractionnement "FR" sur le planning doit être réalisée manuellement sur le planning sur les périodes de vacances scolaires en écrasant les formules automatiques. </t>
  </si>
  <si>
    <r>
      <t xml:space="preserve">CALCULATEUR 
ANNUALISATION DU CDG 35
</t>
    </r>
    <r>
      <rPr>
        <b/>
        <i/>
        <sz val="26"/>
        <color theme="1"/>
        <rFont val="Calibri"/>
        <family val="2"/>
        <scheme val="minor"/>
      </rPr>
      <t>Rythme scolaire</t>
    </r>
  </si>
  <si>
    <r>
      <t xml:space="preserve">Temps de travail </t>
    </r>
    <r>
      <rPr>
        <b/>
        <u/>
        <sz val="10"/>
        <rFont val="Calibri"/>
        <family val="2"/>
        <scheme val="minor"/>
      </rPr>
      <t xml:space="preserve">planifié </t>
    </r>
    <r>
      <rPr>
        <b/>
        <sz val="10"/>
        <rFont val="Calibri"/>
        <family val="2"/>
        <scheme val="minor"/>
      </rPr>
      <t>:</t>
    </r>
  </si>
  <si>
    <t>Janvier</t>
  </si>
  <si>
    <t>Septembre</t>
  </si>
  <si>
    <t>Octobre</t>
  </si>
  <si>
    <t>Novembre</t>
  </si>
  <si>
    <t>Décembre</t>
  </si>
  <si>
    <t>Février</t>
  </si>
  <si>
    <t>Mars</t>
  </si>
  <si>
    <t>Avril</t>
  </si>
  <si>
    <t>Mai</t>
  </si>
  <si>
    <t>Juin</t>
  </si>
  <si>
    <t>Férié</t>
  </si>
  <si>
    <t>Vacances</t>
  </si>
  <si>
    <t>Valeur</t>
  </si>
  <si>
    <t>Total</t>
  </si>
  <si>
    <t>Les heures de fériés tombant sur jour normalement travaillé hors vacances scolaires</t>
  </si>
  <si>
    <r>
      <rPr>
        <u/>
        <sz val="11"/>
        <color theme="1"/>
        <rFont val="Calibri"/>
        <family val="2"/>
        <scheme val="minor"/>
      </rPr>
      <t xml:space="preserve">A noter </t>
    </r>
    <r>
      <rPr>
        <sz val="11"/>
        <color theme="1"/>
        <rFont val="Calibri"/>
        <family val="2"/>
        <scheme val="minor"/>
      </rPr>
      <t xml:space="preserve">: ce calcul est obtenu en aditionnant les heures à travailler pendant le temps scolaire et les heures à réaliser sur les vacances scolaires. </t>
    </r>
  </si>
  <si>
    <t>*Ne pas inclure dans les périodes le vendredi férié de début de vacances ou le lundi férié de fin de vacances.</t>
  </si>
  <si>
    <r>
      <t>En bas à droite du planning, il y a un solde calculé qui fait la différence entre le temps annuel à réaliser par l'agent</t>
    </r>
    <r>
      <rPr>
        <sz val="11"/>
        <color theme="1"/>
        <rFont val="Calibri"/>
        <family val="2"/>
        <scheme val="minor"/>
      </rPr>
      <t xml:space="preserve"> (cible du temps de travail annuel </t>
    </r>
    <r>
      <rPr>
        <sz val="14"/>
        <color theme="1"/>
        <rFont val="Calibri"/>
        <family val="2"/>
        <scheme val="minor"/>
      </rPr>
      <t>+</t>
    </r>
    <r>
      <rPr>
        <sz val="11"/>
        <color theme="1"/>
        <rFont val="Calibri"/>
        <family val="2"/>
        <scheme val="minor"/>
      </rPr>
      <t xml:space="preserve"> Journée de solidarité </t>
    </r>
    <r>
      <rPr>
        <sz val="16"/>
        <color theme="1"/>
        <rFont val="Calibri"/>
        <family val="2"/>
        <scheme val="minor"/>
      </rPr>
      <t>-</t>
    </r>
    <r>
      <rPr>
        <sz val="11"/>
        <color theme="1"/>
        <rFont val="Calibri"/>
        <family val="2"/>
        <scheme val="minor"/>
      </rPr>
      <t xml:space="preserve"> les heures de fériés tombant sur un jour normalement travaillé sur le temps scolaire) </t>
    </r>
    <r>
      <rPr>
        <b/>
        <sz val="11"/>
        <color theme="1"/>
        <rFont val="Calibri"/>
        <family val="2"/>
        <scheme val="minor"/>
      </rPr>
      <t>et le temps qui a été prévu sur le planning de l'agent.</t>
    </r>
  </si>
  <si>
    <t xml:space="preserve">Solde d'heures constaté : </t>
  </si>
  <si>
    <t>H. min</t>
  </si>
  <si>
    <t>Cent.d'h</t>
  </si>
  <si>
    <t>Dans l'exemple ci-dessous, l'écart est dû à la journée de solidarité qui n'a pas été planifiée.</t>
  </si>
  <si>
    <t>L'agent devra effectuer :</t>
  </si>
  <si>
    <t>La délibération créant le poste prévoira un temps de travail hebdomadaire annualisé de :</t>
  </si>
  <si>
    <t>La rémunération sera fixée à :</t>
  </si>
  <si>
    <t>L'agent a le droit à :</t>
  </si>
  <si>
    <t>Choisir le mode de décompte -&gt;</t>
  </si>
  <si>
    <r>
      <t>Saisir dans ces cases le nombre de jours à considérer sur la période :
-</t>
    </r>
    <r>
      <rPr>
        <u/>
        <sz val="11"/>
        <color theme="1"/>
        <rFont val="Calibri"/>
        <family val="2"/>
        <scheme val="minor"/>
      </rPr>
      <t>Pour un décompte forfaire</t>
    </r>
    <r>
      <rPr>
        <sz val="11"/>
        <color theme="1"/>
        <rFont val="Calibri"/>
        <family val="2"/>
        <scheme val="minor"/>
      </rPr>
      <t xml:space="preserve"> : saisir 365 jours calendaires, 104 samedis-dimanches, 8 jours fériés.
-</t>
    </r>
    <r>
      <rPr>
        <u/>
        <sz val="11"/>
        <color theme="1"/>
        <rFont val="Calibri"/>
        <family val="2"/>
        <scheme val="minor"/>
      </rPr>
      <t xml:space="preserve">Pour un décompte réel </t>
    </r>
    <r>
      <rPr>
        <sz val="11"/>
        <color theme="1"/>
        <rFont val="Calibri"/>
        <family val="2"/>
        <scheme val="minor"/>
      </rPr>
      <t xml:space="preserve">: saisir, pour la période considérée, le nombre réel de jours calendaires, de samedis-dimanches, de jours fériés tombant sur un jour ouvré (sur le temps scolaire et non scolaire).
</t>
    </r>
    <r>
      <rPr>
        <u/>
        <sz val="11"/>
        <color theme="1"/>
        <rFont val="Calibri"/>
        <family val="2"/>
        <scheme val="minor"/>
      </rPr>
      <t xml:space="preserve">A noter </t>
    </r>
    <r>
      <rPr>
        <sz val="11"/>
        <color theme="1"/>
        <rFont val="Calibri"/>
        <family val="2"/>
        <scheme val="minor"/>
      </rPr>
      <t xml:space="preserve">: </t>
    </r>
    <r>
      <rPr>
        <b/>
        <sz val="11"/>
        <color theme="1"/>
        <rFont val="Calibri"/>
        <family val="2"/>
        <scheme val="minor"/>
      </rPr>
      <t>pour un agent dont le contrat ne couvre pas toute l'année scolaire</t>
    </r>
    <r>
      <rPr>
        <sz val="11"/>
        <color theme="1"/>
        <rFont val="Calibri"/>
        <family val="2"/>
        <scheme val="minor"/>
      </rPr>
      <t xml:space="preserve">, le CDG 35 préconise d'opter pour un </t>
    </r>
    <r>
      <rPr>
        <b/>
        <sz val="11"/>
        <color theme="1"/>
        <rFont val="Calibri"/>
        <family val="2"/>
        <scheme val="minor"/>
      </rPr>
      <t>décompte au réel de son temps de travail</t>
    </r>
    <r>
      <rPr>
        <sz val="11"/>
        <color theme="1"/>
        <rFont val="Calibri"/>
        <family val="2"/>
        <scheme val="minor"/>
      </rPr>
      <t>. Il faudra donc saisir ici le nombre exact de jours calendaires de son contrat, le nombre de samedis-dimanches durant sont contrat, le nombre de jours fériés tombant sur un jour ouvré (sur le temps scolaire et non scolaire) durant son contrat.
Si le nombre de jours calendaires de présence de l'agent et le nombre de jours calendaires de l'agent à temps complet ne sont pas égaux, les cellules apparaîtront en rouge (jours calendaires, samedis-dimanches, jours fériés, dates de contrat) avec un message d'alerte.</t>
    </r>
  </si>
  <si>
    <t>La journée de solidarité vaut :
(DHA/35h)*7h . Journée non rémunérée à ajouter aux heures à réaliser</t>
  </si>
  <si>
    <r>
      <rPr>
        <u/>
        <sz val="11"/>
        <color theme="1"/>
        <rFont val="Calibri"/>
        <family val="2"/>
        <scheme val="minor"/>
      </rPr>
      <t>Pour un décompte forfaitaire :</t>
    </r>
    <r>
      <rPr>
        <sz val="11"/>
        <color theme="1"/>
        <rFont val="Calibri"/>
        <family val="2"/>
        <scheme val="minor"/>
      </rPr>
      <t xml:space="preserve"> Inscrire la date de début de l'année scolaire (01/09/N) et la date de fin de l'année scolaire (31/08/N+1).</t>
    </r>
    <r>
      <rPr>
        <u/>
        <sz val="11"/>
        <color theme="1"/>
        <rFont val="Calibri"/>
        <family val="2"/>
        <scheme val="minor"/>
      </rPr>
      <t xml:space="preserve">
Pour un décompte au réel</t>
    </r>
    <r>
      <rPr>
        <sz val="11"/>
        <color theme="1"/>
        <rFont val="Calibri"/>
        <family val="2"/>
        <scheme val="minor"/>
      </rPr>
      <t xml:space="preserve"> :
Saisir dans les cases jaunes la date de début et de fin de présence de l'agent sur l'année scolaire (dates de contrat). Ces données permettent :
-Le calcul du nombre de semaines de présence pour le calcul du temps temps de travail annualisé.
-Le calcul du nombre de jours de contrat pour le calcul du droit à congés annuels.
-De distinguer les jours de non présence (NP) de l'agent sur son planning annuel.
</t>
    </r>
  </si>
  <si>
    <r>
      <t xml:space="preserve">Saisir ici le nombre de semaines scolaires (hors vacances scolaires) pendant la période de présence de l'agent. 
</t>
    </r>
    <r>
      <rPr>
        <u/>
        <sz val="11"/>
        <color theme="1"/>
        <rFont val="Calibri"/>
        <family val="2"/>
        <scheme val="minor"/>
      </rPr>
      <t xml:space="preserve">Pour un décompte forfaitaire </t>
    </r>
    <r>
      <rPr>
        <sz val="11"/>
        <color theme="1"/>
        <rFont val="Calibri"/>
        <family val="2"/>
        <scheme val="minor"/>
      </rPr>
      <t xml:space="preserve">: saisir 36.
</t>
    </r>
    <r>
      <rPr>
        <u/>
        <sz val="11"/>
        <color theme="1"/>
        <rFont val="Calibri"/>
        <family val="2"/>
        <scheme val="minor"/>
      </rPr>
      <t>Pour un décompte au réel</t>
    </r>
    <r>
      <rPr>
        <sz val="11"/>
        <color theme="1"/>
        <rFont val="Calibri"/>
        <family val="2"/>
        <scheme val="minor"/>
      </rPr>
      <t xml:space="preserve"> : décompter le nombre de semaines scolaires selon le calendrier réel.
</t>
    </r>
  </si>
  <si>
    <r>
      <t xml:space="preserve">Saisir manuellement les dates des jours fériés et des vacances scolaires :
-Saisir les jours fériés permet l'affichage automatique des jours fériés sur le planning ("F" sur fond jaune)
-Saisir les dates de début et fin de vacances scolaires permet l'affichage automatique des vacances scolaires sur le planning ("R" sur fond bleu). 
Afin d'obtenir un décompte correct des heures de fériés sur temps scolaires, ne pas inclure un vendredi férié de début de vacances scolaires ou un lundi férié de fin de vacances scolaires.
</t>
    </r>
    <r>
      <rPr>
        <i/>
        <sz val="12"/>
        <color theme="7" tint="-0.499984740745262"/>
        <rFont val="Calibri"/>
        <family val="2"/>
        <scheme val="minor"/>
      </rPr>
      <t>ex : pour les vacances de printemps du samedi 5 avril au lundi 21 avril 2025 inclus, le lundi étant un jour férié, écrire du 05/04/2025 au 20/04/2025.</t>
    </r>
  </si>
  <si>
    <t>La saisie des heures à travailler :
L'alimentation automatique des heures à réaliser se fait à partir du planning type que vous avez défini sur le temps scolaire. 
Si votre agent a un forfait d'heures à réaliser sur les vacances scolaires (petites , grandes vacances) vous devez les inscrire manuellement sur le planning en écrasant les formules automatiques.
Le format de saisie des heures à respecter est H:MM.</t>
  </si>
  <si>
    <r>
      <rPr>
        <b/>
        <sz val="11"/>
        <color theme="1"/>
        <rFont val="Calibri"/>
        <family val="2"/>
        <scheme val="minor"/>
      </rPr>
      <t xml:space="preserve">Petites vacances : nombre d'heures à travailler </t>
    </r>
    <r>
      <rPr>
        <sz val="11"/>
        <color theme="1"/>
        <rFont val="Calibri"/>
        <family val="2"/>
        <scheme val="minor"/>
      </rPr>
      <t>(en centième d'h)</t>
    </r>
  </si>
  <si>
    <r>
      <t xml:space="preserve">Grandes vacances : nombre d'heures à travailler </t>
    </r>
    <r>
      <rPr>
        <sz val="11"/>
        <color theme="1"/>
        <rFont val="Calibri"/>
        <family val="2"/>
        <scheme val="minor"/>
      </rPr>
      <t>(en centième d'h)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</si>
</sst>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h:mm;@"/>
    <numFmt numFmtId="166" formatCode="0.0"/>
  </numFmts>
  <fonts count="44"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2"/>
      <color theme="1"/>
      <name val="Calibri"/>
      <family val="2"/>
      <scheme val="minor"/>
    </font>
    <font>
      <b/>
      <sz val="18"/>
      <color theme="1"/>
      <name val="Calibri"/>
      <family val="2"/>
      <scheme val="minor"/>
    </font>
    <font>
      <sz val="8"/>
      <name val="Calibri"/>
      <family val="2"/>
      <scheme val="minor"/>
    </font>
    <font>
      <b/>
      <u/>
      <sz val="11"/>
      <color theme="1"/>
      <name val="Calibri"/>
      <family val="2"/>
      <scheme val="minor"/>
    </font>
    <font>
      <b/>
      <sz val="28"/>
      <color theme="1"/>
      <name val="Calibri"/>
      <family val="2"/>
      <scheme val="minor"/>
    </font>
    <font>
      <u/>
      <sz val="11"/>
      <color theme="1"/>
      <name val="Calibri"/>
      <family val="2"/>
      <scheme val="minor"/>
    </font>
    <font>
      <b/>
      <sz val="11"/>
      <color theme="3" tint="-0.249977111117893"/>
      <name val="Calibri"/>
      <family val="2"/>
      <scheme val="minor"/>
    </font>
    <font>
      <b/>
      <sz val="11"/>
      <color theme="7" tint="-0.499984740745262"/>
      <name val="Calibri"/>
      <family val="2"/>
      <scheme val="minor"/>
    </font>
    <font>
      <b/>
      <sz val="11"/>
      <color theme="5" tint="-0.499984740745262"/>
      <name val="Calibri"/>
      <family val="2"/>
      <scheme val="minor"/>
    </font>
    <font>
      <b/>
      <sz val="11"/>
      <color theme="4" tint="-0.499984740745262"/>
      <name val="Calibri"/>
      <family val="2"/>
      <scheme val="minor"/>
    </font>
    <font>
      <b/>
      <sz val="12"/>
      <color theme="3" tint="-0.249977111117893"/>
      <name val="Calibri"/>
      <family val="2"/>
      <scheme val="minor"/>
    </font>
    <font>
      <b/>
      <sz val="12"/>
      <color theme="7" tint="-0.499984740745262"/>
      <name val="Calibri"/>
      <family val="2"/>
      <scheme val="minor"/>
    </font>
    <font>
      <b/>
      <sz val="12"/>
      <color theme="5" tint="-0.499984740745262"/>
      <name val="Calibri"/>
      <family val="2"/>
      <scheme val="minor"/>
    </font>
    <font>
      <b/>
      <sz val="12"/>
      <color theme="4" tint="-0.499984740745262"/>
      <name val="Calibri"/>
      <family val="2"/>
      <scheme val="minor"/>
    </font>
    <font>
      <b/>
      <sz val="12"/>
      <color theme="9" tint="-0.499984740745262"/>
      <name val="Calibri"/>
      <family val="2"/>
      <scheme val="minor"/>
    </font>
    <font>
      <sz val="11"/>
      <color theme="2" tint="-0.749992370372631"/>
      <name val="Calibri"/>
      <family val="2"/>
      <scheme val="minor"/>
    </font>
    <font>
      <b/>
      <sz val="12"/>
      <color rgb="FF261036"/>
      <name val="Calibri"/>
      <family val="2"/>
      <scheme val="minor"/>
    </font>
    <font>
      <i/>
      <sz val="11"/>
      <color theme="1"/>
      <name val="Calibri"/>
      <family val="2"/>
      <scheme val="minor"/>
    </font>
    <font>
      <b/>
      <sz val="12"/>
      <color theme="2" tint="-0.89999084444715716"/>
      <name val="Calibri"/>
      <family val="2"/>
      <scheme val="minor"/>
    </font>
    <font>
      <sz val="10"/>
      <color rgb="FFFF0000"/>
      <name val="Calibri"/>
      <family val="2"/>
      <scheme val="minor"/>
    </font>
    <font>
      <b/>
      <sz val="12"/>
      <color theme="2" tint="-0.749992370372631"/>
      <name val="Calibri"/>
      <family val="2"/>
      <scheme val="minor"/>
    </font>
    <font>
      <b/>
      <u/>
      <sz val="16"/>
      <color theme="9" tint="-0.249977111117893"/>
      <name val="Calibri"/>
      <family val="2"/>
      <scheme val="minor"/>
    </font>
    <font>
      <b/>
      <sz val="16"/>
      <color theme="9" tint="-0.249977111117893"/>
      <name val="Calibri"/>
      <family val="2"/>
      <scheme val="minor"/>
    </font>
    <font>
      <b/>
      <u/>
      <sz val="14"/>
      <color theme="9" tint="-0.249977111117893"/>
      <name val="Calibri"/>
      <family val="2"/>
      <scheme val="minor"/>
    </font>
    <font>
      <b/>
      <u/>
      <sz val="16"/>
      <color rgb="FF7030A0"/>
      <name val="Calibri"/>
      <family val="2"/>
      <scheme val="minor"/>
    </font>
    <font>
      <b/>
      <sz val="16"/>
      <color rgb="FF7030A0"/>
      <name val="Calibri"/>
      <family val="2"/>
      <scheme val="minor"/>
    </font>
    <font>
      <sz val="10"/>
      <color theme="4" tint="-0.499984740745262"/>
      <name val="Calibri"/>
      <family val="2"/>
      <scheme val="minor"/>
    </font>
    <font>
      <b/>
      <u/>
      <sz val="10"/>
      <name val="Calibri"/>
      <family val="2"/>
      <scheme val="minor"/>
    </font>
    <font>
      <b/>
      <sz val="26"/>
      <color theme="1"/>
      <name val="Calibri"/>
      <family val="2"/>
      <scheme val="minor"/>
    </font>
    <font>
      <b/>
      <i/>
      <sz val="26"/>
      <color theme="1"/>
      <name val="Calibri"/>
      <family val="2"/>
      <scheme val="minor"/>
    </font>
    <font>
      <i/>
      <sz val="10"/>
      <color theme="1"/>
      <name val="Calibri"/>
      <family val="2"/>
      <scheme val="minor"/>
    </font>
    <font>
      <i/>
      <sz val="12"/>
      <color theme="7" tint="-0.499984740745262"/>
      <name val="Calibri"/>
      <family val="2"/>
      <scheme val="minor"/>
    </font>
    <font>
      <sz val="14"/>
      <color theme="1"/>
      <name val="Calibri"/>
      <family val="2"/>
      <scheme val="minor"/>
    </font>
    <font>
      <sz val="16"/>
      <color theme="1"/>
      <name val="Calibri"/>
      <family val="2"/>
      <scheme val="minor"/>
    </font>
  </fonts>
  <fills count="2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99"/>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lightUp"/>
    </fill>
    <fill>
      <patternFill patternType="lightUp">
        <bgColor indexed="9"/>
      </patternFill>
    </fill>
    <fill>
      <patternFill patternType="solid">
        <fgColor rgb="FFFFFF00"/>
        <bgColor indexed="64"/>
      </patternFill>
    </fill>
    <fill>
      <patternFill patternType="solid">
        <fgColor rgb="FFF58B83"/>
        <bgColor indexed="64"/>
      </patternFill>
    </fill>
    <fill>
      <patternFill patternType="solid">
        <fgColor rgb="FFCCFFFF"/>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ED6FB"/>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C2A2FC"/>
        <bgColor indexed="64"/>
      </patternFill>
    </fill>
    <fill>
      <patternFill patternType="solid">
        <fgColor rgb="FFFF9999"/>
        <bgColor indexed="64"/>
      </patternFill>
    </fill>
    <fill>
      <patternFill patternType="solid">
        <fgColor theme="2"/>
        <bgColor indexed="64"/>
      </patternFill>
    </fill>
    <fill>
      <patternFill patternType="solid">
        <fgColor rgb="FFFF0000"/>
        <bgColor indexed="64"/>
      </patternFill>
    </fill>
  </fills>
  <borders count="89">
    <border>
      <left/>
      <right/>
      <top/>
      <bottom/>
      <diagonal/>
    </border>
    <border>
      <left style="medium">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indexed="64"/>
      </top>
      <bottom style="thin">
        <color indexed="64"/>
      </bottom>
      <diagonal/>
    </border>
    <border>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right style="double">
        <color indexed="64"/>
      </right>
      <top/>
      <bottom/>
      <diagonal/>
    </border>
    <border>
      <left style="thick">
        <color indexed="64"/>
      </left>
      <right/>
      <top style="medium">
        <color indexed="64"/>
      </top>
      <bottom style="medium">
        <color indexed="64"/>
      </bottom>
      <diagonal/>
    </border>
    <border>
      <left style="thick">
        <color indexed="64"/>
      </left>
      <right style="medium">
        <color indexed="64"/>
      </right>
      <top style="thin">
        <color indexed="64"/>
      </top>
      <bottom style="thin">
        <color indexed="64"/>
      </bottom>
      <diagonal/>
    </border>
    <border>
      <left style="medium">
        <color indexed="64"/>
      </left>
      <right style="thin">
        <color auto="1"/>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auto="1"/>
      </top>
      <bottom style="thin">
        <color auto="1"/>
      </bottom>
      <diagonal/>
    </border>
    <border>
      <left style="thin">
        <color auto="1"/>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ck">
        <color indexed="64"/>
      </left>
      <right style="medium">
        <color indexed="64"/>
      </right>
      <top style="thin">
        <color indexed="64"/>
      </top>
      <bottom style="medium">
        <color indexed="64"/>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slantDashDot">
        <color theme="7" tint="-0.24994659260841701"/>
      </left>
      <right style="slantDashDot">
        <color theme="7" tint="-0.24994659260841701"/>
      </right>
      <top style="slantDashDot">
        <color theme="7" tint="-0.24994659260841701"/>
      </top>
      <bottom style="slantDashDot">
        <color theme="7" tint="-0.24994659260841701"/>
      </bottom>
      <diagonal/>
    </border>
    <border>
      <left style="thin">
        <color auto="1"/>
      </left>
      <right style="thin">
        <color auto="1"/>
      </right>
      <top style="medium">
        <color indexed="64"/>
      </top>
      <bottom style="medium">
        <color indexed="64"/>
      </bottom>
      <diagonal/>
    </border>
    <border>
      <left/>
      <right style="thin">
        <color indexed="64"/>
      </right>
      <top style="thin">
        <color indexed="64"/>
      </top>
      <bottom style="thin">
        <color indexed="64"/>
      </bottom>
      <diagonal/>
    </border>
    <border>
      <left/>
      <right style="thin">
        <color auto="1"/>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auto="1"/>
      </right>
      <top style="medium">
        <color indexed="64"/>
      </top>
      <bottom style="thin">
        <color auto="1"/>
      </bottom>
      <diagonal/>
    </border>
    <border>
      <left/>
      <right style="slantDashDot">
        <color theme="9" tint="-0.24994659260841701"/>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medium">
        <color indexed="64"/>
      </left>
      <right style="medium">
        <color indexed="64"/>
      </right>
      <top/>
      <bottom style="thin">
        <color indexed="64"/>
      </bottom>
      <diagonal/>
    </border>
    <border>
      <left style="thick">
        <color indexed="64"/>
      </left>
      <right style="medium">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slantDashDot">
        <color rgb="FF0070C0"/>
      </right>
      <top style="medium">
        <color indexed="64"/>
      </top>
      <bottom style="medium">
        <color indexed="64"/>
      </bottom>
      <diagonal/>
    </border>
    <border>
      <left style="slantDashDot">
        <color rgb="FF0070C0"/>
      </left>
      <right/>
      <top style="slantDashDot">
        <color rgb="FF0070C0"/>
      </top>
      <bottom style="slantDashDot">
        <color rgb="FF0070C0"/>
      </bottom>
      <diagonal/>
    </border>
    <border>
      <left/>
      <right style="slantDashDot">
        <color rgb="FF0070C0"/>
      </right>
      <top style="slantDashDot">
        <color rgb="FF0070C0"/>
      </top>
      <bottom style="slantDashDot">
        <color rgb="FF0070C0"/>
      </bottom>
      <diagonal/>
    </border>
    <border>
      <left style="thin">
        <color indexed="64"/>
      </left>
      <right/>
      <top/>
      <bottom/>
      <diagonal/>
    </border>
    <border>
      <left style="thin">
        <color auto="1"/>
      </left>
      <right style="thin">
        <color auto="1"/>
      </right>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right style="dashDot">
        <color indexed="64"/>
      </right>
      <top style="thin">
        <color indexed="64"/>
      </top>
      <bottom style="thin">
        <color auto="1"/>
      </bottom>
      <diagonal/>
    </border>
    <border>
      <left style="slantDashDot">
        <color theme="9" tint="-0.24994659260841701"/>
      </left>
      <right style="slantDashDot">
        <color theme="9" tint="-0.24994659260841701"/>
      </right>
      <top style="slantDashDot">
        <color theme="9" tint="-0.24994659260841701"/>
      </top>
      <bottom style="slantDashDot">
        <color theme="9" tint="-0.24994659260841701"/>
      </bottom>
      <diagonal/>
    </border>
  </borders>
  <cellStyleXfs count="1">
    <xf numFmtId="0" fontId="0" fillId="0" borderId="0"/>
  </cellStyleXfs>
  <cellXfs count="426">
    <xf numFmtId="0" fontId="0" fillId="0" borderId="0" xfId="0"/>
    <xf numFmtId="0" fontId="0" fillId="0" borderId="2" xfId="0" applyBorder="1"/>
    <xf numFmtId="14" fontId="0" fillId="0" borderId="2" xfId="0" applyNumberFormat="1" applyBorder="1"/>
    <xf numFmtId="0" fontId="0" fillId="2" borderId="0" xfId="0" applyFill="1"/>
    <xf numFmtId="2" fontId="0" fillId="2" borderId="0" xfId="0" applyNumberFormat="1" applyFill="1" applyAlignment="1">
      <alignment horizontal="center"/>
    </xf>
    <xf numFmtId="0" fontId="0" fillId="0" borderId="0" xfId="0" applyAlignment="1">
      <alignment vertical="center"/>
    </xf>
    <xf numFmtId="0" fontId="0" fillId="2" borderId="0" xfId="0" applyFill="1" applyAlignment="1">
      <alignment vertical="center"/>
    </xf>
    <xf numFmtId="2" fontId="0" fillId="0" borderId="0" xfId="0" applyNumberFormat="1" applyAlignment="1">
      <alignment horizontal="center"/>
    </xf>
    <xf numFmtId="0" fontId="0" fillId="2" borderId="0" xfId="0" applyFill="1" applyAlignment="1">
      <alignment horizontal="left" wrapText="1"/>
    </xf>
    <xf numFmtId="0" fontId="0" fillId="2" borderId="0" xfId="0" applyFill="1" applyAlignment="1">
      <alignment horizontal="center" vertical="center" wrapText="1"/>
    </xf>
    <xf numFmtId="0" fontId="0" fillId="0" borderId="0" xfId="0" applyAlignment="1">
      <alignment horizontal="center" vertical="center" wrapText="1"/>
    </xf>
    <xf numFmtId="2" fontId="0" fillId="2" borderId="0" xfId="0" applyNumberFormat="1" applyFill="1" applyAlignment="1">
      <alignment horizontal="center" vertical="center" wrapText="1"/>
    </xf>
    <xf numFmtId="165" fontId="0" fillId="0" borderId="2" xfId="0" applyNumberFormat="1" applyBorder="1"/>
    <xf numFmtId="164" fontId="5" fillId="0" borderId="21" xfId="0" applyNumberFormat="1" applyFont="1" applyBorder="1" applyAlignment="1" applyProtection="1">
      <alignment horizontal="center" vertical="center"/>
      <protection locked="0"/>
    </xf>
    <xf numFmtId="0" fontId="0" fillId="2" borderId="0" xfId="0" applyFill="1" applyAlignment="1">
      <alignment vertical="center" wrapText="1"/>
    </xf>
    <xf numFmtId="0" fontId="0" fillId="18" borderId="3" xfId="0" applyFill="1" applyBorder="1" applyProtection="1">
      <protection locked="0"/>
    </xf>
    <xf numFmtId="0" fontId="0" fillId="18" borderId="43" xfId="0" applyFill="1" applyBorder="1" applyProtection="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xf numFmtId="0" fontId="3" fillId="0" borderId="0" xfId="0" applyFont="1" applyAlignment="1">
      <alignment horizontal="center" vertical="center"/>
    </xf>
    <xf numFmtId="165" fontId="0" fillId="0" borderId="0" xfId="0" applyNumberFormat="1"/>
    <xf numFmtId="164" fontId="5" fillId="0" borderId="72" xfId="0" applyNumberFormat="1" applyFont="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wrapText="1"/>
      <protection locked="0"/>
    </xf>
    <xf numFmtId="14" fontId="3" fillId="6" borderId="5" xfId="0" applyNumberFormat="1" applyFont="1" applyFill="1" applyBorder="1" applyAlignment="1" applyProtection="1">
      <alignment horizontal="center" vertical="center"/>
      <protection locked="0"/>
    </xf>
    <xf numFmtId="14" fontId="0" fillId="6" borderId="2" xfId="0" applyNumberFormat="1" applyFill="1" applyBorder="1" applyAlignment="1" applyProtection="1">
      <alignment horizontal="center" vertical="center" wrapText="1"/>
      <protection locked="0"/>
    </xf>
    <xf numFmtId="165" fontId="0" fillId="9" borderId="2" xfId="0" applyNumberFormat="1" applyFill="1" applyBorder="1" applyAlignment="1" applyProtection="1">
      <alignment horizontal="center" vertical="center"/>
      <protection locked="0"/>
    </xf>
    <xf numFmtId="0" fontId="0" fillId="7" borderId="26" xfId="0" applyFill="1" applyBorder="1"/>
    <xf numFmtId="0" fontId="0" fillId="7" borderId="0" xfId="0" applyFill="1"/>
    <xf numFmtId="0" fontId="0" fillId="7" borderId="22" xfId="0" applyFill="1" applyBorder="1"/>
    <xf numFmtId="0" fontId="0" fillId="7" borderId="26" xfId="0" applyFill="1" applyBorder="1" applyAlignment="1">
      <alignment horizontal="center" wrapText="1"/>
    </xf>
    <xf numFmtId="0" fontId="0" fillId="7" borderId="22" xfId="0" applyFill="1" applyBorder="1" applyAlignment="1">
      <alignment horizontal="center" wrapText="1"/>
    </xf>
    <xf numFmtId="166" fontId="0" fillId="2" borderId="3" xfId="0" applyNumberFormat="1" applyFill="1" applyBorder="1"/>
    <xf numFmtId="1" fontId="0" fillId="2" borderId="5" xfId="0" applyNumberFormat="1" applyFill="1" applyBorder="1"/>
    <xf numFmtId="0" fontId="0" fillId="2" borderId="14" xfId="0" applyFill="1" applyBorder="1" applyAlignment="1">
      <alignment horizontal="center" vertical="center"/>
    </xf>
    <xf numFmtId="0" fontId="0" fillId="7" borderId="0" xfId="0" applyFill="1" applyAlignment="1">
      <alignment horizontal="left"/>
    </xf>
    <xf numFmtId="0" fontId="1" fillId="2" borderId="16" xfId="0" applyFont="1" applyFill="1" applyBorder="1" applyAlignment="1">
      <alignment horizontal="center" vertical="center"/>
    </xf>
    <xf numFmtId="0" fontId="0" fillId="7" borderId="27" xfId="0" applyFill="1" applyBorder="1"/>
    <xf numFmtId="0" fontId="0" fillId="7" borderId="28" xfId="0" applyFill="1" applyBorder="1" applyAlignment="1">
      <alignment horizontal="left" vertical="center" wrapText="1"/>
    </xf>
    <xf numFmtId="0" fontId="0" fillId="7" borderId="28" xfId="0" applyFill="1" applyBorder="1" applyAlignment="1">
      <alignment horizontal="center" vertical="center"/>
    </xf>
    <xf numFmtId="0" fontId="0" fillId="7" borderId="28" xfId="0" applyFill="1" applyBorder="1"/>
    <xf numFmtId="0" fontId="0" fillId="7" borderId="29" xfId="0" applyFill="1" applyBorder="1"/>
    <xf numFmtId="0" fontId="0" fillId="7" borderId="26" xfId="0" applyFill="1" applyBorder="1" applyAlignment="1">
      <alignment vertical="center" wrapText="1"/>
    </xf>
    <xf numFmtId="0" fontId="1" fillId="2" borderId="34"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0" fillId="7" borderId="26" xfId="0" applyFill="1" applyBorder="1" applyAlignment="1">
      <alignment horizontal="left" wrapText="1"/>
    </xf>
    <xf numFmtId="0" fontId="0" fillId="7" borderId="22" xfId="0" applyFill="1" applyBorder="1" applyAlignment="1">
      <alignment horizontal="left" wrapText="1"/>
    </xf>
    <xf numFmtId="0" fontId="0" fillId="7" borderId="27" xfId="0" applyFill="1" applyBorder="1" applyAlignment="1">
      <alignment horizontal="left" vertical="center" wrapText="1"/>
    </xf>
    <xf numFmtId="0" fontId="0" fillId="7" borderId="26" xfId="0" applyFill="1" applyBorder="1" applyAlignment="1">
      <alignment vertical="center"/>
    </xf>
    <xf numFmtId="0" fontId="6" fillId="2" borderId="15" xfId="0" applyFont="1" applyFill="1" applyBorder="1" applyAlignment="1">
      <alignment horizontal="left" vertical="center"/>
    </xf>
    <xf numFmtId="0" fontId="6" fillId="2" borderId="48"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0" fillId="7" borderId="22" xfId="0" applyFill="1" applyBorder="1" applyAlignment="1">
      <alignment vertical="center"/>
    </xf>
    <xf numFmtId="0" fontId="1" fillId="2" borderId="8" xfId="0" applyFont="1" applyFill="1" applyBorder="1" applyAlignment="1">
      <alignment horizontal="left"/>
    </xf>
    <xf numFmtId="164" fontId="7" fillId="2" borderId="2" xfId="0" applyNumberFormat="1" applyFont="1" applyFill="1" applyBorder="1" applyAlignment="1">
      <alignment horizontal="center" vertical="center"/>
    </xf>
    <xf numFmtId="2" fontId="7" fillId="2" borderId="3" xfId="0" applyNumberFormat="1" applyFont="1" applyFill="1" applyBorder="1" applyAlignment="1">
      <alignment horizontal="center"/>
    </xf>
    <xf numFmtId="0" fontId="0" fillId="0" borderId="38" xfId="0" applyBorder="1"/>
    <xf numFmtId="0" fontId="0" fillId="0" borderId="0" xfId="0" applyAlignment="1">
      <alignment horizontal="right"/>
    </xf>
    <xf numFmtId="2" fontId="9" fillId="16" borderId="0" xfId="0" applyNumberFormat="1" applyFont="1" applyFill="1" applyAlignment="1">
      <alignment horizontal="center"/>
    </xf>
    <xf numFmtId="164" fontId="9" fillId="16" borderId="0" xfId="0" applyNumberFormat="1" applyFont="1" applyFill="1" applyAlignment="1">
      <alignment horizontal="center"/>
    </xf>
    <xf numFmtId="0" fontId="0" fillId="2" borderId="31" xfId="0" applyFill="1" applyBorder="1"/>
    <xf numFmtId="0" fontId="1" fillId="2" borderId="6" xfId="0" applyFont="1" applyFill="1" applyBorder="1" applyAlignment="1">
      <alignment horizontal="left"/>
    </xf>
    <xf numFmtId="164" fontId="7" fillId="2" borderId="55" xfId="0" applyNumberFormat="1" applyFont="1" applyFill="1" applyBorder="1" applyAlignment="1">
      <alignment horizontal="center" vertical="center"/>
    </xf>
    <xf numFmtId="2" fontId="7" fillId="2" borderId="56" xfId="0" applyNumberFormat="1" applyFont="1" applyFill="1" applyBorder="1" applyAlignment="1">
      <alignment horizontal="center"/>
    </xf>
    <xf numFmtId="0" fontId="0" fillId="2" borderId="0" xfId="0" applyFill="1" applyAlignment="1">
      <alignment horizontal="center"/>
    </xf>
    <xf numFmtId="164" fontId="7" fillId="2" borderId="2" xfId="0" applyNumberFormat="1" applyFont="1" applyFill="1" applyBorder="1" applyAlignment="1">
      <alignment horizontal="center"/>
    </xf>
    <xf numFmtId="2" fontId="7" fillId="2" borderId="2" xfId="0" applyNumberFormat="1" applyFont="1" applyFill="1" applyBorder="1" applyAlignment="1">
      <alignment horizontal="center"/>
    </xf>
    <xf numFmtId="0" fontId="0" fillId="0" borderId="38" xfId="0" applyBorder="1" applyAlignment="1">
      <alignment horizontal="right" wrapText="1"/>
    </xf>
    <xf numFmtId="0" fontId="0" fillId="0" borderId="0" xfId="0" applyAlignment="1">
      <alignment horizontal="right" wrapText="1"/>
    </xf>
    <xf numFmtId="2" fontId="1" fillId="19" borderId="0" xfId="0" applyNumberFormat="1" applyFont="1" applyFill="1" applyAlignment="1">
      <alignment horizontal="center"/>
    </xf>
    <xf numFmtId="164" fontId="1" fillId="19" borderId="0" xfId="0" applyNumberFormat="1" applyFont="1" applyFill="1" applyAlignment="1">
      <alignment horizontal="center"/>
    </xf>
    <xf numFmtId="0" fontId="0" fillId="0" borderId="0" xfId="0" applyAlignment="1">
      <alignment horizontal="center" wrapText="1"/>
    </xf>
    <xf numFmtId="0" fontId="7" fillId="2" borderId="60" xfId="0" applyFont="1" applyFill="1" applyBorder="1" applyAlignment="1">
      <alignment horizontal="center" vertical="center"/>
    </xf>
    <xf numFmtId="0" fontId="0" fillId="0" borderId="38" xfId="0" applyBorder="1" applyAlignment="1">
      <alignment horizontal="right" vertical="top" wrapText="1"/>
    </xf>
    <xf numFmtId="0" fontId="0" fillId="0" borderId="0" xfId="0" applyAlignment="1">
      <alignment horizontal="right" vertical="top" wrapText="1"/>
    </xf>
    <xf numFmtId="0" fontId="0" fillId="2" borderId="0" xfId="0" applyFill="1" applyAlignment="1">
      <alignment vertical="top"/>
    </xf>
    <xf numFmtId="0" fontId="1" fillId="2" borderId="14" xfId="0" applyFont="1" applyFill="1" applyBorder="1" applyAlignment="1">
      <alignment horizontal="center" vertical="center"/>
    </xf>
    <xf numFmtId="0" fontId="0" fillId="7" borderId="28" xfId="0" applyFill="1" applyBorder="1" applyAlignment="1">
      <alignment horizontal="left"/>
    </xf>
    <xf numFmtId="2" fontId="0" fillId="0" borderId="0" xfId="0" applyNumberFormat="1" applyAlignment="1">
      <alignment horizontal="center" vertical="center"/>
    </xf>
    <xf numFmtId="0" fontId="0" fillId="2" borderId="0" xfId="0" applyFill="1" applyAlignment="1">
      <alignment horizontal="center" vertical="center"/>
    </xf>
    <xf numFmtId="164" fontId="0" fillId="2" borderId="0" xfId="0" applyNumberFormat="1" applyFill="1"/>
    <xf numFmtId="0" fontId="0" fillId="2" borderId="31" xfId="0" applyFill="1" applyBorder="1" applyAlignment="1">
      <alignment horizontal="left" wrapText="1"/>
    </xf>
    <xf numFmtId="0" fontId="0" fillId="2" borderId="41" xfId="0" applyFill="1" applyBorder="1" applyAlignment="1">
      <alignment horizontal="left" vertical="top" wrapText="1"/>
    </xf>
    <xf numFmtId="0" fontId="2" fillId="0" borderId="38" xfId="0" applyFont="1" applyBorder="1" applyAlignment="1">
      <alignment horizontal="right" wrapText="1"/>
    </xf>
    <xf numFmtId="0" fontId="2" fillId="0" borderId="38" xfId="0" applyFont="1" applyBorder="1" applyAlignment="1">
      <alignment horizontal="right" vertical="top" wrapText="1"/>
    </xf>
    <xf numFmtId="0" fontId="2" fillId="0" borderId="0" xfId="0" applyFont="1" applyAlignment="1">
      <alignment horizontal="right" vertical="top" wrapText="1"/>
    </xf>
    <xf numFmtId="0" fontId="0" fillId="0" borderId="0" xfId="0"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0" fillId="0" borderId="0" xfId="0" applyAlignment="1">
      <alignment horizontal="left"/>
    </xf>
    <xf numFmtId="0" fontId="27" fillId="0" borderId="0" xfId="0" applyFont="1"/>
    <xf numFmtId="0" fontId="0" fillId="2" borderId="38" xfId="0" applyFill="1" applyBorder="1" applyAlignment="1">
      <alignment horizontal="right" vertical="top"/>
    </xf>
    <xf numFmtId="0" fontId="0" fillId="2" borderId="0" xfId="0" applyFill="1" applyAlignment="1">
      <alignment horizontal="right" vertical="top"/>
    </xf>
    <xf numFmtId="164" fontId="7" fillId="2" borderId="0" xfId="0" applyNumberFormat="1" applyFont="1" applyFill="1" applyAlignment="1">
      <alignment horizontal="center" vertical="top"/>
    </xf>
    <xf numFmtId="0" fontId="0" fillId="2" borderId="38" xfId="0" applyFill="1" applyBorder="1" applyAlignment="1">
      <alignment vertical="top"/>
    </xf>
    <xf numFmtId="2" fontId="0" fillId="2" borderId="0" xfId="0" applyNumberFormat="1" applyFill="1" applyAlignment="1">
      <alignment horizontal="center" vertical="top"/>
    </xf>
    <xf numFmtId="164" fontId="0" fillId="2" borderId="0" xfId="0" applyNumberFormat="1" applyFill="1" applyAlignment="1">
      <alignment vertical="top"/>
    </xf>
    <xf numFmtId="164" fontId="7" fillId="0" borderId="0" xfId="0" applyNumberFormat="1" applyFont="1" applyAlignment="1">
      <alignment horizontal="center" vertical="top"/>
    </xf>
    <xf numFmtId="0" fontId="0" fillId="0" borderId="38" xfId="0" applyBorder="1" applyAlignment="1">
      <alignment vertical="top"/>
    </xf>
    <xf numFmtId="0" fontId="0" fillId="0" borderId="0" xfId="0" applyAlignment="1">
      <alignment vertical="top"/>
    </xf>
    <xf numFmtId="0" fontId="0" fillId="0" borderId="0" xfId="0" applyAlignment="1">
      <alignment horizontal="right" vertical="top"/>
    </xf>
    <xf numFmtId="2" fontId="7" fillId="2" borderId="0" xfId="0" applyNumberFormat="1" applyFont="1" applyFill="1" applyAlignment="1">
      <alignment horizontal="center" vertical="top"/>
    </xf>
    <xf numFmtId="0" fontId="10" fillId="2" borderId="0" xfId="0" quotePrefix="1" applyFont="1" applyFill="1" applyAlignment="1">
      <alignment horizontal="left" vertical="top"/>
    </xf>
    <xf numFmtId="166" fontId="7" fillId="0" borderId="0" xfId="0" applyNumberFormat="1" applyFont="1" applyAlignment="1">
      <alignment horizontal="center" vertical="top"/>
    </xf>
    <xf numFmtId="0" fontId="0" fillId="0" borderId="39" xfId="0" applyBorder="1" applyAlignment="1">
      <alignment vertical="top"/>
    </xf>
    <xf numFmtId="0" fontId="0" fillId="2" borderId="40" xfId="0" applyFill="1" applyBorder="1" applyAlignment="1">
      <alignment vertical="top"/>
    </xf>
    <xf numFmtId="2" fontId="0" fillId="2" borderId="40" xfId="0" applyNumberFormat="1" applyFill="1" applyBorder="1" applyAlignment="1">
      <alignment horizontal="center" vertical="top"/>
    </xf>
    <xf numFmtId="0" fontId="0" fillId="2" borderId="0" xfId="0" applyFill="1" applyAlignment="1">
      <alignment vertical="top" wrapText="1"/>
    </xf>
    <xf numFmtId="2" fontId="1" fillId="20" borderId="0" xfId="0" applyNumberFormat="1" applyFont="1" applyFill="1" applyAlignment="1">
      <alignment horizontal="center" vertical="center"/>
    </xf>
    <xf numFmtId="164" fontId="1" fillId="20" borderId="0" xfId="0" applyNumberFormat="1" applyFont="1" applyFill="1" applyAlignment="1">
      <alignment horizontal="center" vertical="center"/>
    </xf>
    <xf numFmtId="2" fontId="1" fillId="12" borderId="0" xfId="0" applyNumberFormat="1" applyFont="1" applyFill="1" applyAlignment="1">
      <alignment horizontal="center" vertical="center"/>
    </xf>
    <xf numFmtId="164" fontId="1" fillId="12" borderId="0" xfId="0" applyNumberFormat="1" applyFont="1" applyFill="1" applyAlignment="1">
      <alignment horizontal="center" vertical="center"/>
    </xf>
    <xf numFmtId="2" fontId="1" fillId="13" borderId="0" xfId="0" applyNumberFormat="1" applyFont="1" applyFill="1" applyAlignment="1">
      <alignment horizontal="center" vertical="center"/>
    </xf>
    <xf numFmtId="164" fontId="1" fillId="13" borderId="0" xfId="0" applyNumberFormat="1" applyFont="1" applyFill="1" applyAlignment="1">
      <alignment horizontal="center" vertical="center"/>
    </xf>
    <xf numFmtId="0" fontId="8" fillId="0" borderId="0" xfId="0" applyFont="1" applyAlignment="1">
      <alignment vertical="center" wrapText="1"/>
    </xf>
    <xf numFmtId="0" fontId="1" fillId="2" borderId="69" xfId="0" applyFont="1" applyFill="1" applyBorder="1" applyAlignment="1">
      <alignment horizontal="center" vertical="center" wrapText="1"/>
    </xf>
    <xf numFmtId="2" fontId="9" fillId="2" borderId="3" xfId="0" applyNumberFormat="1"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xf>
    <xf numFmtId="0" fontId="6" fillId="0" borderId="0" xfId="0" applyFont="1" applyAlignment="1">
      <alignment horizontal="center"/>
    </xf>
    <xf numFmtId="0" fontId="4" fillId="3" borderId="11" xfId="0" applyFont="1" applyFill="1" applyBorder="1" applyAlignment="1">
      <alignment horizontal="left" vertical="center" wrapText="1"/>
    </xf>
    <xf numFmtId="0" fontId="4" fillId="3" borderId="16" xfId="0" applyFont="1" applyFill="1" applyBorder="1" applyAlignment="1">
      <alignment horizontal="center" vertical="center" wrapText="1"/>
    </xf>
    <xf numFmtId="0" fontId="5" fillId="3" borderId="11" xfId="0" applyFont="1" applyFill="1" applyBorder="1" applyAlignment="1">
      <alignment horizontal="left" vertical="center" wrapText="1"/>
    </xf>
    <xf numFmtId="164" fontId="3" fillId="0" borderId="73" xfId="0" applyNumberFormat="1" applyFont="1" applyBorder="1" applyAlignment="1">
      <alignment horizontal="left" vertical="center"/>
    </xf>
    <xf numFmtId="14" fontId="3" fillId="0" borderId="7" xfId="0" applyNumberFormat="1" applyFont="1" applyBorder="1" applyAlignment="1">
      <alignment horizontal="left" vertical="center"/>
    </xf>
    <xf numFmtId="14" fontId="3" fillId="7" borderId="7" xfId="0" applyNumberFormat="1" applyFont="1" applyFill="1" applyBorder="1" applyAlignment="1">
      <alignment horizontal="left" vertical="center"/>
    </xf>
    <xf numFmtId="2" fontId="3" fillId="0" borderId="73" xfId="0" applyNumberFormat="1" applyFont="1" applyBorder="1" applyAlignment="1">
      <alignment horizontal="left" vertical="center"/>
    </xf>
    <xf numFmtId="14" fontId="3" fillId="3" borderId="72" xfId="0" applyNumberFormat="1" applyFont="1" applyFill="1" applyBorder="1" applyAlignment="1">
      <alignment horizontal="left" vertical="center"/>
    </xf>
    <xf numFmtId="164" fontId="3" fillId="0" borderId="73" xfId="0" applyNumberFormat="1" applyFont="1" applyBorder="1" applyAlignment="1">
      <alignment horizontal="center" vertical="center"/>
    </xf>
    <xf numFmtId="14" fontId="3" fillId="0" borderId="48" xfId="0" applyNumberFormat="1" applyFont="1" applyBorder="1" applyAlignment="1">
      <alignment horizontal="left" vertical="center"/>
    </xf>
    <xf numFmtId="164" fontId="3" fillId="0" borderId="33" xfId="0" applyNumberFormat="1" applyFont="1" applyBorder="1" applyAlignment="1">
      <alignment horizontal="left" vertical="center"/>
    </xf>
    <xf numFmtId="14" fontId="3" fillId="3" borderId="21" xfId="0" applyNumberFormat="1" applyFont="1" applyFill="1" applyBorder="1" applyAlignment="1">
      <alignment horizontal="left" vertical="center"/>
    </xf>
    <xf numFmtId="2" fontId="3" fillId="0" borderId="33" xfId="0" applyNumberFormat="1" applyFont="1" applyBorder="1" applyAlignment="1">
      <alignment horizontal="left" vertical="center"/>
    </xf>
    <xf numFmtId="14" fontId="3" fillId="2" borderId="21" xfId="0" applyNumberFormat="1" applyFont="1" applyFill="1" applyBorder="1" applyAlignment="1">
      <alignment horizontal="left" vertical="center"/>
    </xf>
    <xf numFmtId="164" fontId="3" fillId="0" borderId="33" xfId="0" applyNumberFormat="1" applyFont="1" applyBorder="1" applyAlignment="1">
      <alignment horizontal="center" vertical="center"/>
    </xf>
    <xf numFmtId="14" fontId="3" fillId="3" borderId="2" xfId="0" applyNumberFormat="1" applyFont="1" applyFill="1" applyBorder="1" applyAlignment="1">
      <alignment horizontal="left" vertical="center"/>
    </xf>
    <xf numFmtId="14" fontId="3" fillId="0" borderId="21" xfId="0" applyNumberFormat="1" applyFont="1" applyBorder="1" applyAlignment="1">
      <alignment horizontal="left" vertical="center"/>
    </xf>
    <xf numFmtId="164" fontId="3" fillId="10" borderId="33" xfId="0" applyNumberFormat="1" applyFont="1" applyFill="1" applyBorder="1" applyAlignment="1">
      <alignment horizontal="left" vertical="center"/>
    </xf>
    <xf numFmtId="14" fontId="3" fillId="11" borderId="21" xfId="0" applyNumberFormat="1" applyFont="1" applyFill="1" applyBorder="1" applyAlignment="1">
      <alignment horizontal="left" vertical="center"/>
    </xf>
    <xf numFmtId="14" fontId="3" fillId="11" borderId="8" xfId="0" applyNumberFormat="1" applyFont="1" applyFill="1" applyBorder="1" applyAlignment="1">
      <alignment horizontal="left" vertical="center"/>
    </xf>
    <xf numFmtId="164" fontId="3" fillId="10" borderId="51" xfId="0" applyNumberFormat="1" applyFont="1" applyFill="1" applyBorder="1" applyAlignment="1">
      <alignment horizontal="left" vertical="center"/>
    </xf>
    <xf numFmtId="14" fontId="3" fillId="11" borderId="30" xfId="0" applyNumberFormat="1" applyFont="1" applyFill="1" applyBorder="1" applyAlignment="1">
      <alignment horizontal="left" vertical="center"/>
    </xf>
    <xf numFmtId="14" fontId="3" fillId="11" borderId="47" xfId="0" applyNumberFormat="1" applyFont="1" applyFill="1" applyBorder="1" applyAlignment="1">
      <alignment horizontal="left" vertical="center"/>
    </xf>
    <xf numFmtId="164" fontId="3" fillId="0" borderId="51" xfId="0" applyNumberFormat="1" applyFont="1" applyBorder="1" applyAlignment="1">
      <alignment horizontal="left" vertical="center"/>
    </xf>
    <xf numFmtId="14" fontId="3" fillId="3" borderId="30" xfId="0" applyNumberFormat="1" applyFont="1" applyFill="1" applyBorder="1" applyAlignment="1">
      <alignment horizontal="left" vertical="center"/>
    </xf>
    <xf numFmtId="2" fontId="3" fillId="0" borderId="51" xfId="0" applyNumberFormat="1" applyFont="1" applyBorder="1" applyAlignment="1">
      <alignment horizontal="left" vertical="center"/>
    </xf>
    <xf numFmtId="14" fontId="3" fillId="2" borderId="30" xfId="0" applyNumberFormat="1" applyFont="1" applyFill="1" applyBorder="1" applyAlignment="1">
      <alignment horizontal="left" vertical="center"/>
    </xf>
    <xf numFmtId="164" fontId="3" fillId="0" borderId="51" xfId="0" applyNumberFormat="1" applyFont="1" applyBorder="1" applyAlignment="1">
      <alignment horizontal="center" vertical="center"/>
    </xf>
    <xf numFmtId="14" fontId="3" fillId="3" borderId="18" xfId="0" applyNumberFormat="1" applyFont="1" applyFill="1" applyBorder="1" applyAlignment="1">
      <alignment horizontal="left" vertical="center"/>
    </xf>
    <xf numFmtId="165" fontId="4" fillId="3" borderId="20" xfId="0" applyNumberFormat="1" applyFont="1" applyFill="1" applyBorder="1" applyAlignment="1">
      <alignment horizontal="left" vertical="center"/>
    </xf>
    <xf numFmtId="164" fontId="4" fillId="3" borderId="20" xfId="0" applyNumberFormat="1" applyFont="1" applyFill="1" applyBorder="1" applyAlignment="1">
      <alignment horizontal="center" vertical="center"/>
    </xf>
    <xf numFmtId="165" fontId="5" fillId="3" borderId="20" xfId="0" applyNumberFormat="1" applyFont="1" applyFill="1" applyBorder="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xf>
    <xf numFmtId="0" fontId="3" fillId="3" borderId="0" xfId="0" applyFont="1" applyFill="1" applyAlignment="1">
      <alignment horizontal="center"/>
    </xf>
    <xf numFmtId="0" fontId="3" fillId="3" borderId="0" xfId="0" applyFont="1" applyFill="1"/>
    <xf numFmtId="0" fontId="3" fillId="3" borderId="0" xfId="0" applyFont="1" applyFill="1" applyAlignment="1">
      <alignment horizontal="center" vertical="center"/>
    </xf>
    <xf numFmtId="0" fontId="3" fillId="0" borderId="14" xfId="0" applyFont="1" applyBorder="1" applyAlignment="1">
      <alignment horizontal="center" vertical="center"/>
    </xf>
    <xf numFmtId="0" fontId="3" fillId="0" borderId="71" xfId="0" applyFont="1" applyBorder="1" applyAlignment="1">
      <alignment horizontal="center" vertical="center"/>
    </xf>
    <xf numFmtId="0" fontId="3" fillId="5" borderId="0" xfId="0" applyFont="1" applyFill="1" applyAlignment="1">
      <alignment horizontal="left" vertical="center"/>
    </xf>
    <xf numFmtId="0" fontId="3" fillId="4" borderId="0" xfId="0" applyFont="1" applyFill="1" applyAlignment="1">
      <alignment horizontal="left" vertical="center"/>
    </xf>
    <xf numFmtId="1" fontId="0" fillId="0" borderId="0" xfId="0" applyNumberFormat="1" applyAlignment="1">
      <alignment horizontal="center"/>
    </xf>
    <xf numFmtId="0" fontId="3" fillId="0" borderId="0" xfId="0" applyFont="1" applyAlignment="1">
      <alignment horizontal="left" vertical="top" wrapText="1"/>
    </xf>
    <xf numFmtId="164" fontId="5" fillId="10" borderId="30" xfId="0" applyNumberFormat="1" applyFont="1" applyFill="1" applyBorder="1" applyAlignment="1" applyProtection="1">
      <alignment horizontal="center" vertical="center"/>
      <protection locked="0"/>
    </xf>
    <xf numFmtId="164" fontId="5" fillId="10" borderId="21" xfId="0" applyNumberFormat="1" applyFont="1" applyFill="1" applyBorder="1" applyAlignment="1" applyProtection="1">
      <alignment horizontal="center" vertical="center"/>
      <protection locked="0"/>
    </xf>
    <xf numFmtId="0" fontId="3" fillId="0" borderId="0" xfId="0" applyFont="1" applyAlignment="1">
      <alignment vertical="center"/>
    </xf>
    <xf numFmtId="0" fontId="0" fillId="7" borderId="0" xfId="0" applyFill="1" applyAlignment="1">
      <alignment horizontal="center" wrapText="1"/>
    </xf>
    <xf numFmtId="0" fontId="0" fillId="7" borderId="0" xfId="0" applyFill="1" applyAlignment="1">
      <alignment horizontal="center" vertical="center"/>
    </xf>
    <xf numFmtId="0" fontId="0" fillId="7" borderId="0" xfId="0" applyFill="1" applyAlignment="1">
      <alignment horizontal="left" vertical="center"/>
    </xf>
    <xf numFmtId="164" fontId="0" fillId="0" borderId="0" xfId="0" applyNumberFormat="1"/>
    <xf numFmtId="0" fontId="1" fillId="0" borderId="0" xfId="0" applyFont="1"/>
    <xf numFmtId="164" fontId="0" fillId="0" borderId="2" xfId="0" applyNumberFormat="1" applyBorder="1"/>
    <xf numFmtId="164" fontId="1" fillId="0" borderId="2" xfId="0" applyNumberFormat="1" applyFont="1" applyBorder="1"/>
    <xf numFmtId="164" fontId="1" fillId="0" borderId="0" xfId="0" applyNumberFormat="1" applyFont="1"/>
    <xf numFmtId="2" fontId="0" fillId="0" borderId="0" xfId="0" applyNumberFormat="1"/>
    <xf numFmtId="0" fontId="0" fillId="0" borderId="0" xfId="0" quotePrefix="1" applyAlignment="1">
      <alignment vertical="center" wrapText="1"/>
    </xf>
    <xf numFmtId="0" fontId="0" fillId="0" borderId="0" xfId="0" applyAlignment="1">
      <alignment vertical="center" wrapText="1"/>
    </xf>
    <xf numFmtId="0" fontId="4" fillId="7" borderId="19" xfId="0" applyFont="1" applyFill="1" applyBorder="1" applyAlignment="1">
      <alignment vertical="center"/>
    </xf>
    <xf numFmtId="2" fontId="4" fillId="7" borderId="16" xfId="0" applyNumberFormat="1" applyFont="1" applyFill="1" applyBorder="1" applyAlignment="1">
      <alignment horizontal="center" vertical="center"/>
    </xf>
    <xf numFmtId="165" fontId="4" fillId="3" borderId="0" xfId="0" applyNumberFormat="1" applyFont="1" applyFill="1" applyAlignment="1">
      <alignment horizontal="center" vertical="center"/>
    </xf>
    <xf numFmtId="165" fontId="4" fillId="3" borderId="0" xfId="0" applyNumberFormat="1" applyFont="1" applyFill="1" applyAlignment="1">
      <alignment horizontal="left" vertical="center"/>
    </xf>
    <xf numFmtId="164" fontId="4" fillId="3" borderId="0" xfId="0" applyNumberFormat="1" applyFont="1" applyFill="1" applyAlignment="1">
      <alignment horizontal="center" vertical="center"/>
    </xf>
    <xf numFmtId="165" fontId="4" fillId="3" borderId="12" xfId="0" applyNumberFormat="1" applyFont="1" applyFill="1" applyBorder="1" applyAlignment="1">
      <alignment horizontal="center" vertical="center"/>
    </xf>
    <xf numFmtId="165" fontId="4" fillId="3" borderId="28" xfId="0" applyNumberFormat="1" applyFont="1" applyFill="1" applyBorder="1" applyAlignment="1">
      <alignment horizontal="left" vertical="center"/>
    </xf>
    <xf numFmtId="164" fontId="4" fillId="3" borderId="28" xfId="0" applyNumberFormat="1" applyFont="1" applyFill="1" applyBorder="1" applyAlignment="1">
      <alignment horizontal="center" vertical="center"/>
    </xf>
    <xf numFmtId="165" fontId="5" fillId="3" borderId="12" xfId="0" applyNumberFormat="1" applyFont="1" applyFill="1" applyBorder="1" applyAlignment="1">
      <alignment horizontal="center" vertical="center"/>
    </xf>
    <xf numFmtId="165" fontId="5" fillId="3" borderId="28" xfId="0" applyNumberFormat="1" applyFont="1" applyFill="1" applyBorder="1" applyAlignment="1">
      <alignment horizontal="left" vertical="center"/>
    </xf>
    <xf numFmtId="165" fontId="4" fillId="3" borderId="16" xfId="0" applyNumberFormat="1" applyFont="1" applyFill="1" applyBorder="1" applyAlignment="1">
      <alignment horizontal="center" vertical="center"/>
    </xf>
    <xf numFmtId="2" fontId="0" fillId="7" borderId="22" xfId="0" applyNumberFormat="1" applyFill="1" applyBorder="1" applyAlignment="1">
      <alignment horizontal="center"/>
    </xf>
    <xf numFmtId="2" fontId="0" fillId="7" borderId="29" xfId="0" applyNumberFormat="1" applyFill="1" applyBorder="1" applyAlignment="1">
      <alignment horizontal="center"/>
    </xf>
    <xf numFmtId="4" fontId="7" fillId="2" borderId="88" xfId="0" applyNumberFormat="1" applyFont="1" applyFill="1" applyBorder="1" applyAlignment="1">
      <alignment vertical="center"/>
    </xf>
    <xf numFmtId="0" fontId="4" fillId="7" borderId="11" xfId="0" applyFont="1" applyFill="1" applyBorder="1" applyAlignment="1">
      <alignment horizontal="right" vertical="center"/>
    </xf>
    <xf numFmtId="164" fontId="1" fillId="7" borderId="19" xfId="0" applyNumberFormat="1" applyFont="1" applyFill="1" applyBorder="1" applyAlignment="1">
      <alignment horizontal="left" vertical="center"/>
    </xf>
    <xf numFmtId="2" fontId="4" fillId="7" borderId="16" xfId="0" applyNumberFormat="1" applyFont="1" applyFill="1" applyBorder="1" applyAlignment="1">
      <alignment horizontal="center" vertical="center" wrapText="1"/>
    </xf>
    <xf numFmtId="164" fontId="5" fillId="27" borderId="21"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0" xfId="0" applyFont="1" applyAlignment="1">
      <alignment horizontal="center" vertical="center" wrapText="1"/>
    </xf>
    <xf numFmtId="0" fontId="38" fillId="0" borderId="22"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9" xfId="0" applyFont="1" applyBorder="1" applyAlignment="1">
      <alignment horizontal="center" vertical="center" wrapText="1"/>
    </xf>
    <xf numFmtId="0" fontId="0" fillId="0" borderId="26" xfId="0" applyBorder="1" applyAlignment="1">
      <alignment horizontal="center"/>
    </xf>
    <xf numFmtId="0" fontId="0" fillId="0" borderId="0" xfId="0" applyAlignment="1">
      <alignment horizontal="center"/>
    </xf>
    <xf numFmtId="0" fontId="0" fillId="0" borderId="74" xfId="0" applyBorder="1" applyAlignment="1">
      <alignment horizontal="left" vertical="center" wrapText="1"/>
    </xf>
    <xf numFmtId="0" fontId="0" fillId="0" borderId="75" xfId="0" applyBorder="1" applyAlignment="1">
      <alignment horizontal="left" vertical="center" wrapText="1"/>
    </xf>
    <xf numFmtId="0" fontId="0" fillId="0" borderId="76" xfId="0" applyBorder="1" applyAlignment="1">
      <alignment horizontal="left" vertical="center" wrapText="1"/>
    </xf>
    <xf numFmtId="0" fontId="0" fillId="0" borderId="83" xfId="0" applyBorder="1" applyAlignment="1">
      <alignment horizontal="left" vertical="center" wrapText="1"/>
    </xf>
    <xf numFmtId="0" fontId="0" fillId="0" borderId="0" xfId="0" applyAlignment="1">
      <alignment horizontal="left" vertical="center" wrapText="1"/>
    </xf>
    <xf numFmtId="0" fontId="0" fillId="0" borderId="52" xfId="0"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79" xfId="0" applyBorder="1" applyAlignment="1">
      <alignment horizontal="left" vertical="center" wrapText="1"/>
    </xf>
    <xf numFmtId="0" fontId="1" fillId="26" borderId="0" xfId="0" applyFont="1" applyFill="1" applyAlignment="1">
      <alignment horizontal="left" vertical="center" wrapText="1"/>
    </xf>
    <xf numFmtId="0" fontId="30" fillId="7" borderId="0" xfId="0" applyFont="1" applyFill="1" applyAlignment="1">
      <alignment vertical="top" wrapText="1"/>
    </xf>
    <xf numFmtId="0" fontId="24" fillId="22" borderId="0" xfId="0" applyFont="1" applyFill="1" applyAlignment="1">
      <alignment horizontal="left" vertical="top" wrapText="1"/>
    </xf>
    <xf numFmtId="0" fontId="22" fillId="9" borderId="0" xfId="0" applyFont="1" applyFill="1" applyAlignment="1">
      <alignment horizontal="left" vertical="top" wrapText="1"/>
    </xf>
    <xf numFmtId="0" fontId="23" fillId="14" borderId="0" xfId="0" applyFont="1" applyFill="1" applyAlignment="1">
      <alignment horizontal="left" vertical="top" wrapText="1"/>
    </xf>
    <xf numFmtId="0" fontId="0" fillId="0" borderId="74" xfId="0" quotePrefix="1" applyBorder="1" applyAlignment="1">
      <alignment horizontal="left" vertical="center" wrapText="1"/>
    </xf>
    <xf numFmtId="0" fontId="0" fillId="0" borderId="75" xfId="0" quotePrefix="1" applyBorder="1" applyAlignment="1">
      <alignment horizontal="left" vertical="center" wrapText="1"/>
    </xf>
    <xf numFmtId="0" fontId="0" fillId="0" borderId="76" xfId="0" quotePrefix="1" applyBorder="1" applyAlignment="1">
      <alignment horizontal="left" vertical="center" wrapText="1"/>
    </xf>
    <xf numFmtId="0" fontId="0" fillId="0" borderId="83" xfId="0" quotePrefix="1" applyBorder="1" applyAlignment="1">
      <alignment horizontal="left" vertical="center" wrapText="1"/>
    </xf>
    <xf numFmtId="0" fontId="0" fillId="0" borderId="0" xfId="0" quotePrefix="1" applyAlignment="1">
      <alignment horizontal="left" vertical="center" wrapText="1"/>
    </xf>
    <xf numFmtId="0" fontId="0" fillId="0" borderId="52" xfId="0" quotePrefix="1" applyBorder="1" applyAlignment="1">
      <alignment horizontal="left" vertical="center" wrapText="1"/>
    </xf>
    <xf numFmtId="0" fontId="0" fillId="0" borderId="77" xfId="0" quotePrefix="1" applyBorder="1" applyAlignment="1">
      <alignment horizontal="left" vertical="center" wrapText="1"/>
    </xf>
    <xf numFmtId="0" fontId="0" fillId="0" borderId="78" xfId="0" quotePrefix="1" applyBorder="1" applyAlignment="1">
      <alignment horizontal="left" vertical="center" wrapText="1"/>
    </xf>
    <xf numFmtId="0" fontId="0" fillId="0" borderId="79" xfId="0" quotePrefix="1" applyBorder="1" applyAlignment="1">
      <alignment horizontal="left" vertical="center" wrapText="1"/>
    </xf>
    <xf numFmtId="0" fontId="31" fillId="0" borderId="0" xfId="0" applyFont="1" applyAlignment="1">
      <alignment horizontal="left" vertical="center"/>
    </xf>
    <xf numFmtId="0" fontId="33" fillId="0" borderId="0" xfId="0" applyFont="1" applyAlignment="1">
      <alignment horizontal="left" vertical="center"/>
    </xf>
    <xf numFmtId="0" fontId="20" fillId="19" borderId="0" xfId="0" applyFont="1" applyFill="1" applyAlignment="1">
      <alignment horizontal="left" vertical="top" wrapText="1"/>
    </xf>
    <xf numFmtId="0" fontId="21" fillId="6" borderId="0" xfId="0" applyFont="1" applyFill="1" applyAlignment="1">
      <alignment horizontal="left" vertical="top" wrapText="1"/>
    </xf>
    <xf numFmtId="0" fontId="0" fillId="0" borderId="0" xfId="0" applyAlignment="1">
      <alignment horizontal="left" vertical="top" wrapText="1"/>
    </xf>
    <xf numFmtId="0" fontId="28" fillId="7" borderId="0" xfId="0" applyFont="1" applyFill="1" applyAlignment="1">
      <alignment horizontal="left" vertical="center" wrapText="1"/>
    </xf>
    <xf numFmtId="0" fontId="0" fillId="0" borderId="26" xfId="0"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4" fillId="0" borderId="0" xfId="0" applyFont="1" applyAlignment="1">
      <alignment horizontal="left" vertical="center"/>
    </xf>
    <xf numFmtId="0" fontId="26" fillId="24" borderId="0" xfId="0" applyFont="1" applyFill="1" applyAlignment="1">
      <alignment horizontal="left" vertical="top" wrapText="1"/>
    </xf>
    <xf numFmtId="0" fontId="0" fillId="0" borderId="10" xfId="0" quotePrefix="1" applyBorder="1" applyAlignment="1">
      <alignment horizontal="left" vertical="top" wrapText="1"/>
    </xf>
    <xf numFmtId="0" fontId="0" fillId="0" borderId="42" xfId="0" quotePrefix="1" applyBorder="1" applyAlignment="1">
      <alignment horizontal="left" vertical="top" wrapText="1"/>
    </xf>
    <xf numFmtId="0" fontId="0" fillId="0" borderId="62" xfId="0" quotePrefix="1" applyBorder="1" applyAlignment="1">
      <alignment horizontal="left" vertical="top" wrapText="1"/>
    </xf>
    <xf numFmtId="0" fontId="0" fillId="0" borderId="74" xfId="0" applyBorder="1" applyAlignment="1">
      <alignment horizontal="lef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0" fontId="0" fillId="0" borderId="83" xfId="0" applyBorder="1" applyAlignment="1">
      <alignment horizontal="left" vertical="top" wrapText="1"/>
    </xf>
    <xf numFmtId="0" fontId="0" fillId="0" borderId="52" xfId="0" applyBorder="1" applyAlignment="1">
      <alignment horizontal="left" vertical="top" wrapText="1"/>
    </xf>
    <xf numFmtId="0" fontId="0" fillId="0" borderId="77" xfId="0" applyBorder="1" applyAlignment="1">
      <alignment horizontal="left" vertical="top" wrapText="1"/>
    </xf>
    <xf numFmtId="0" fontId="0" fillId="0" borderId="78" xfId="0" applyBorder="1" applyAlignment="1">
      <alignment horizontal="left" vertical="top" wrapText="1"/>
    </xf>
    <xf numFmtId="0" fontId="0" fillId="0" borderId="79" xfId="0" applyBorder="1" applyAlignment="1">
      <alignment horizontal="left" vertical="top" wrapText="1"/>
    </xf>
    <xf numFmtId="0" fontId="0" fillId="19" borderId="42" xfId="0" applyFill="1" applyBorder="1" applyAlignment="1" applyProtection="1">
      <alignment horizontal="left" vertical="center" wrapText="1"/>
      <protection locked="0"/>
    </xf>
    <xf numFmtId="0" fontId="0" fillId="19" borderId="9" xfId="0" applyFill="1" applyBorder="1" applyAlignment="1" applyProtection="1">
      <alignment horizontal="left" vertical="center" wrapText="1"/>
      <protection locked="0"/>
    </xf>
    <xf numFmtId="0" fontId="0" fillId="19" borderId="8" xfId="0" applyFill="1" applyBorder="1" applyAlignment="1">
      <alignment horizontal="left" vertical="center" wrapText="1"/>
    </xf>
    <xf numFmtId="0" fontId="0" fillId="19" borderId="87" xfId="0" applyFill="1" applyBorder="1" applyAlignment="1">
      <alignment horizontal="left" vertical="center" wrapText="1"/>
    </xf>
    <xf numFmtId="0" fontId="1" fillId="2" borderId="57"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2" fillId="14" borderId="8" xfId="0" applyFont="1" applyFill="1" applyBorder="1" applyAlignment="1" applyProtection="1">
      <alignment horizontal="left" vertical="center"/>
      <protection locked="0"/>
    </xf>
    <xf numFmtId="0" fontId="2" fillId="14" borderId="62" xfId="0" applyFont="1" applyFill="1" applyBorder="1" applyAlignment="1" applyProtection="1">
      <alignment horizontal="left" vertical="center"/>
      <protection locked="0"/>
    </xf>
    <xf numFmtId="0" fontId="1" fillId="2" borderId="49" xfId="0" applyFont="1" applyFill="1" applyBorder="1" applyAlignment="1">
      <alignment horizontal="center" vertical="center"/>
    </xf>
    <xf numFmtId="0" fontId="1" fillId="2" borderId="66" xfId="0" applyFont="1" applyFill="1" applyBorder="1" applyAlignment="1">
      <alignment horizontal="center" vertical="center"/>
    </xf>
    <xf numFmtId="0" fontId="0" fillId="14" borderId="10" xfId="0" applyFill="1" applyBorder="1" applyAlignment="1" applyProtection="1">
      <alignment horizontal="center" vertical="center"/>
      <protection locked="0"/>
    </xf>
    <xf numFmtId="0" fontId="0" fillId="14" borderId="9" xfId="0" applyFill="1" applyBorder="1" applyAlignment="1" applyProtection="1">
      <alignment horizontal="center" vertical="center"/>
      <protection locked="0"/>
    </xf>
    <xf numFmtId="0" fontId="1" fillId="2" borderId="49" xfId="0" applyFont="1" applyFill="1" applyBorder="1" applyAlignment="1">
      <alignment horizontal="center" wrapText="1"/>
    </xf>
    <xf numFmtId="0" fontId="1" fillId="2" borderId="58" xfId="0" applyFont="1" applyFill="1" applyBorder="1" applyAlignment="1">
      <alignment horizontal="center" wrapText="1"/>
    </xf>
    <xf numFmtId="0" fontId="1" fillId="2" borderId="59" xfId="0" applyFont="1" applyFill="1" applyBorder="1" applyAlignment="1">
      <alignment horizontal="center" wrapText="1"/>
    </xf>
    <xf numFmtId="0" fontId="0" fillId="2" borderId="8" xfId="0" applyFill="1" applyBorder="1" applyAlignment="1">
      <alignment horizontal="left" vertical="center"/>
    </xf>
    <xf numFmtId="0" fontId="0" fillId="2" borderId="42" xfId="0" applyFill="1" applyBorder="1" applyAlignment="1">
      <alignment horizontal="left" vertical="center"/>
    </xf>
    <xf numFmtId="0" fontId="0" fillId="2" borderId="62" xfId="0" applyFill="1" applyBorder="1" applyAlignment="1">
      <alignment horizontal="left" vertical="center"/>
    </xf>
    <xf numFmtId="0" fontId="1" fillId="2" borderId="47"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2" borderId="57" xfId="0" applyFont="1" applyFill="1" applyBorder="1" applyAlignment="1">
      <alignment horizontal="center" wrapText="1"/>
    </xf>
    <xf numFmtId="0" fontId="0" fillId="2" borderId="38" xfId="0" applyFill="1" applyBorder="1" applyAlignment="1">
      <alignment horizontal="right" vertical="top" wrapText="1"/>
    </xf>
    <xf numFmtId="0" fontId="0" fillId="2" borderId="0" xfId="0" applyFill="1" applyAlignment="1">
      <alignment horizontal="right" vertical="top" wrapText="1"/>
    </xf>
    <xf numFmtId="0" fontId="0" fillId="2" borderId="38" xfId="0" applyFill="1" applyBorder="1" applyAlignment="1">
      <alignment horizontal="right" vertical="top"/>
    </xf>
    <xf numFmtId="0" fontId="0" fillId="2" borderId="0" xfId="0" applyFill="1" applyAlignment="1">
      <alignment horizontal="right" vertical="top"/>
    </xf>
    <xf numFmtId="0" fontId="25" fillId="0" borderId="38" xfId="0" applyFont="1" applyBorder="1" applyAlignment="1">
      <alignment horizontal="right" vertical="top" wrapText="1"/>
    </xf>
    <xf numFmtId="0" fontId="2" fillId="0" borderId="0" xfId="0" applyFont="1" applyAlignment="1">
      <alignment horizontal="right" vertical="top" wrapText="1"/>
    </xf>
    <xf numFmtId="0" fontId="2" fillId="0" borderId="38" xfId="0" applyFont="1" applyBorder="1" applyAlignment="1">
      <alignment horizontal="right" vertical="top" wrapText="1"/>
    </xf>
    <xf numFmtId="0" fontId="0" fillId="2" borderId="0" xfId="0" applyFill="1" applyAlignment="1">
      <alignment horizontal="left" vertical="top" wrapText="1"/>
    </xf>
    <xf numFmtId="0" fontId="0" fillId="2" borderId="40" xfId="0" applyFill="1" applyBorder="1" applyAlignment="1">
      <alignment horizontal="left" vertical="top" wrapText="1"/>
    </xf>
    <xf numFmtId="0" fontId="0" fillId="18" borderId="69" xfId="0" applyFill="1" applyBorder="1" applyAlignment="1" applyProtection="1">
      <alignment horizontal="center" vertical="center"/>
      <protection locked="0"/>
    </xf>
    <xf numFmtId="0" fontId="0" fillId="18" borderId="70" xfId="0" applyFill="1" applyBorder="1" applyAlignment="1" applyProtection="1">
      <alignment horizontal="center" vertical="center"/>
      <protection locked="0"/>
    </xf>
    <xf numFmtId="0" fontId="0" fillId="18" borderId="71" xfId="0" applyFill="1" applyBorder="1" applyAlignment="1" applyProtection="1">
      <alignment horizontal="center" vertical="center"/>
      <protection locked="0"/>
    </xf>
    <xf numFmtId="0" fontId="0" fillId="0" borderId="0" xfId="0" applyAlignment="1">
      <alignment horizontal="right"/>
    </xf>
    <xf numFmtId="0" fontId="1" fillId="2" borderId="11" xfId="0" applyFont="1" applyFill="1" applyBorder="1" applyAlignment="1">
      <alignment horizontal="center" vertical="center" wrapText="1"/>
    </xf>
    <xf numFmtId="0" fontId="1" fillId="2" borderId="80" xfId="0" applyFont="1" applyFill="1" applyBorder="1" applyAlignment="1">
      <alignment horizontal="center" vertical="center" wrapText="1"/>
    </xf>
    <xf numFmtId="0" fontId="7" fillId="2" borderId="81" xfId="0" applyFont="1" applyFill="1" applyBorder="1" applyAlignment="1">
      <alignment horizontal="center" vertical="center"/>
    </xf>
    <xf numFmtId="0" fontId="7" fillId="2" borderId="82"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0" fillId="0" borderId="38" xfId="0" applyBorder="1" applyAlignment="1">
      <alignment horizontal="right"/>
    </xf>
    <xf numFmtId="0" fontId="0" fillId="0" borderId="38" xfId="0" applyBorder="1" applyAlignment="1">
      <alignment horizontal="right" wrapText="1"/>
    </xf>
    <xf numFmtId="0" fontId="0" fillId="0" borderId="0" xfId="0" applyAlignment="1">
      <alignment horizontal="right" wrapText="1"/>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0" xfId="0" applyFont="1" applyFill="1" applyAlignment="1">
      <alignment horizontal="center" vertical="center"/>
    </xf>
    <xf numFmtId="0" fontId="11" fillId="2" borderId="31" xfId="0" applyFont="1" applyFill="1" applyBorder="1" applyAlignment="1">
      <alignment horizontal="center" vertical="center"/>
    </xf>
    <xf numFmtId="0" fontId="8" fillId="15" borderId="23" xfId="0" applyFont="1" applyFill="1" applyBorder="1" applyAlignment="1">
      <alignment horizontal="center" vertical="center"/>
    </xf>
    <xf numFmtId="0" fontId="8" fillId="15" borderId="24" xfId="0" applyFont="1" applyFill="1" applyBorder="1" applyAlignment="1">
      <alignment horizontal="center" vertical="center"/>
    </xf>
    <xf numFmtId="0" fontId="8" fillId="15" borderId="25" xfId="0" applyFont="1" applyFill="1" applyBorder="1" applyAlignment="1">
      <alignment horizontal="center" vertical="center"/>
    </xf>
    <xf numFmtId="0" fontId="2" fillId="0" borderId="38" xfId="0" applyFont="1" applyBorder="1" applyAlignment="1">
      <alignment horizontal="right" wrapText="1"/>
    </xf>
    <xf numFmtId="0" fontId="2" fillId="0" borderId="0" xfId="0" applyFont="1" applyAlignment="1">
      <alignment horizontal="right" wrapText="1"/>
    </xf>
    <xf numFmtId="0" fontId="1" fillId="2" borderId="85" xfId="0" applyFont="1" applyFill="1" applyBorder="1" applyAlignment="1">
      <alignment horizontal="center" vertical="center" wrapText="1"/>
    </xf>
    <xf numFmtId="0" fontId="1" fillId="2" borderId="86" xfId="0" applyFont="1" applyFill="1" applyBorder="1" applyAlignment="1">
      <alignment horizontal="center" vertical="center" wrapText="1"/>
    </xf>
    <xf numFmtId="2" fontId="9" fillId="2" borderId="2" xfId="0" applyNumberFormat="1"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0" fillId="0" borderId="38" xfId="0" applyBorder="1" applyAlignment="1">
      <alignment horizontal="right" vertical="top" wrapText="1"/>
    </xf>
    <xf numFmtId="0" fontId="0" fillId="0" borderId="0" xfId="0" applyAlignment="1">
      <alignment horizontal="right" vertical="top" wrapText="1"/>
    </xf>
    <xf numFmtId="0" fontId="29" fillId="7" borderId="0" xfId="0" applyFont="1" applyFill="1" applyAlignment="1">
      <alignment horizontal="left" wrapText="1"/>
    </xf>
    <xf numFmtId="0" fontId="1" fillId="2" borderId="49"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63" xfId="0" applyFont="1" applyFill="1" applyBorder="1" applyAlignment="1">
      <alignment horizontal="center" vertical="center" wrapText="1"/>
    </xf>
    <xf numFmtId="166" fontId="1" fillId="6" borderId="44" xfId="0" applyNumberFormat="1" applyFont="1" applyFill="1" applyBorder="1" applyAlignment="1" applyProtection="1">
      <alignment horizontal="center" vertical="center" wrapText="1"/>
      <protection locked="0"/>
    </xf>
    <xf numFmtId="166" fontId="1" fillId="6" borderId="4" xfId="0" applyNumberFormat="1" applyFont="1" applyFill="1" applyBorder="1" applyAlignment="1" applyProtection="1">
      <alignment horizontal="center" vertical="center" wrapText="1"/>
      <protection locked="0"/>
    </xf>
    <xf numFmtId="166" fontId="1" fillId="6" borderId="29" xfId="0" applyNumberFormat="1" applyFont="1" applyFill="1" applyBorder="1" applyAlignment="1" applyProtection="1">
      <alignment horizontal="center" vertical="center" wrapText="1"/>
      <protection locked="0"/>
    </xf>
    <xf numFmtId="0" fontId="8" fillId="21" borderId="23" xfId="0" applyFont="1" applyFill="1" applyBorder="1" applyAlignment="1">
      <alignment horizontal="center" vertical="center"/>
    </xf>
    <xf numFmtId="0" fontId="8" fillId="21" borderId="24" xfId="0" applyFont="1" applyFill="1" applyBorder="1" applyAlignment="1">
      <alignment horizontal="center" vertical="center"/>
    </xf>
    <xf numFmtId="0" fontId="8" fillId="21" borderId="25" xfId="0" applyFont="1" applyFill="1" applyBorder="1" applyAlignment="1">
      <alignment horizontal="center" vertical="center"/>
    </xf>
    <xf numFmtId="0" fontId="1" fillId="21" borderId="11" xfId="0" applyFont="1" applyFill="1" applyBorder="1" applyAlignment="1">
      <alignment horizontal="center"/>
    </xf>
    <xf numFmtId="0" fontId="1" fillId="21" borderId="12" xfId="0" applyFont="1" applyFill="1" applyBorder="1" applyAlignment="1">
      <alignment horizontal="center"/>
    </xf>
    <xf numFmtId="0" fontId="1" fillId="21" borderId="19" xfId="0" applyFont="1" applyFill="1" applyBorder="1" applyAlignment="1">
      <alignment horizontal="center"/>
    </xf>
    <xf numFmtId="0" fontId="8" fillId="8" borderId="23" xfId="0" applyFont="1" applyFill="1" applyBorder="1" applyAlignment="1">
      <alignment horizontal="center" vertical="center"/>
    </xf>
    <xf numFmtId="0" fontId="8" fillId="8" borderId="24" xfId="0" applyFont="1" applyFill="1" applyBorder="1" applyAlignment="1">
      <alignment horizontal="center" vertical="center"/>
    </xf>
    <xf numFmtId="0" fontId="8" fillId="8" borderId="2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0" fillId="2" borderId="26" xfId="0" applyFill="1" applyBorder="1" applyAlignment="1">
      <alignment horizontal="center"/>
    </xf>
    <xf numFmtId="0" fontId="0" fillId="2" borderId="0" xfId="0" applyFill="1" applyAlignment="1">
      <alignment horizontal="center"/>
    </xf>
    <xf numFmtId="0" fontId="0" fillId="14" borderId="11" xfId="0" applyFill="1" applyBorder="1" applyAlignment="1">
      <alignment horizontal="center" vertical="center"/>
    </xf>
    <xf numFmtId="0" fontId="0" fillId="14" borderId="12" xfId="0" applyFill="1" applyBorder="1" applyAlignment="1">
      <alignment horizontal="center" vertical="center"/>
    </xf>
    <xf numFmtId="0" fontId="0" fillId="14" borderId="19" xfId="0" applyFill="1" applyBorder="1" applyAlignment="1">
      <alignment horizontal="center" vertical="center"/>
    </xf>
    <xf numFmtId="0" fontId="8" fillId="14" borderId="23" xfId="0" applyFont="1" applyFill="1" applyBorder="1" applyAlignment="1">
      <alignment horizontal="center" vertical="center"/>
    </xf>
    <xf numFmtId="0" fontId="8" fillId="14" borderId="24" xfId="0" applyFont="1" applyFill="1" applyBorder="1" applyAlignment="1">
      <alignment horizontal="center" vertical="center"/>
    </xf>
    <xf numFmtId="0" fontId="8" fillId="14" borderId="25" xfId="0" applyFont="1" applyFill="1" applyBorder="1" applyAlignment="1">
      <alignment horizontal="center" vertical="center"/>
    </xf>
    <xf numFmtId="0" fontId="7" fillId="2" borderId="2" xfId="0" applyFont="1" applyFill="1" applyBorder="1" applyAlignment="1">
      <alignment horizontal="center"/>
    </xf>
    <xf numFmtId="0" fontId="8" fillId="17" borderId="23" xfId="0" applyFont="1" applyFill="1" applyBorder="1" applyAlignment="1">
      <alignment horizontal="center" vertical="center"/>
    </xf>
    <xf numFmtId="0" fontId="8" fillId="17" borderId="24" xfId="0" applyFont="1" applyFill="1" applyBorder="1" applyAlignment="1">
      <alignment horizontal="center" vertical="center"/>
    </xf>
    <xf numFmtId="0" fontId="8" fillId="17" borderId="25" xfId="0" applyFont="1" applyFill="1" applyBorder="1" applyAlignment="1">
      <alignment horizontal="center" vertical="center"/>
    </xf>
    <xf numFmtId="0" fontId="1" fillId="2" borderId="46"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34"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1" fillId="14" borderId="11" xfId="0" applyFont="1" applyFill="1" applyBorder="1" applyAlignment="1">
      <alignment horizontal="center" vertical="center"/>
    </xf>
    <xf numFmtId="0" fontId="1" fillId="14" borderId="12" xfId="0" applyFont="1" applyFill="1" applyBorder="1" applyAlignment="1">
      <alignment horizontal="center" vertical="center"/>
    </xf>
    <xf numFmtId="0" fontId="1" fillId="14" borderId="19" xfId="0" applyFont="1" applyFill="1" applyBorder="1" applyAlignment="1">
      <alignment horizontal="center" vertical="center"/>
    </xf>
    <xf numFmtId="0" fontId="1" fillId="2" borderId="47" xfId="0" applyFont="1" applyFill="1" applyBorder="1" applyAlignment="1">
      <alignment horizontal="left" vertical="center"/>
    </xf>
    <xf numFmtId="0" fontId="1" fillId="2" borderId="4" xfId="0" applyFont="1" applyFill="1" applyBorder="1" applyAlignment="1">
      <alignment horizontal="left" vertical="center"/>
    </xf>
    <xf numFmtId="0" fontId="1" fillId="2" borderId="63" xfId="0" applyFont="1" applyFill="1" applyBorder="1" applyAlignment="1">
      <alignment horizontal="left" vertical="center"/>
    </xf>
    <xf numFmtId="0" fontId="5" fillId="25" borderId="0" xfId="0" applyFont="1" applyFill="1" applyAlignment="1">
      <alignment horizontal="left"/>
    </xf>
    <xf numFmtId="0" fontId="36" fillId="23" borderId="0" xfId="0" applyFont="1" applyFill="1" applyAlignment="1">
      <alignment horizontal="left"/>
    </xf>
    <xf numFmtId="0" fontId="6" fillId="0" borderId="50" xfId="0" applyFont="1" applyBorder="1" applyAlignment="1">
      <alignment horizontal="center" vertical="center"/>
    </xf>
    <xf numFmtId="0" fontId="6" fillId="0" borderId="5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18"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14" fontId="3" fillId="6" borderId="5" xfId="0" applyNumberFormat="1" applyFont="1" applyFill="1" applyBorder="1" applyAlignment="1" applyProtection="1">
      <alignment horizontal="center" vertical="center"/>
      <protection locked="0"/>
    </xf>
    <xf numFmtId="0" fontId="40" fillId="0" borderId="24" xfId="0" applyFont="1" applyBorder="1" applyAlignment="1">
      <alignment horizontal="left" vertical="center" wrapText="1"/>
    </xf>
    <xf numFmtId="0" fontId="40" fillId="0" borderId="0" xfId="0" applyFont="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5" fillId="9" borderId="0" xfId="0" applyFont="1" applyFill="1" applyAlignment="1">
      <alignment horizontal="left" vertical="center"/>
    </xf>
    <xf numFmtId="0" fontId="3" fillId="23" borderId="0" xfId="0" applyFont="1" applyFill="1" applyAlignment="1">
      <alignment horizontal="left" vertical="center"/>
    </xf>
    <xf numFmtId="165" fontId="4" fillId="3" borderId="32" xfId="0" applyNumberFormat="1" applyFont="1" applyFill="1" applyBorder="1" applyAlignment="1">
      <alignment horizontal="center" vertical="center"/>
    </xf>
    <xf numFmtId="165" fontId="4" fillId="3" borderId="19" xfId="0" applyNumberFormat="1" applyFont="1" applyFill="1" applyBorder="1" applyAlignment="1">
      <alignment horizontal="center" vertical="center"/>
    </xf>
    <xf numFmtId="0" fontId="4" fillId="7" borderId="32"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6" fillId="2" borderId="53" xfId="0" applyFont="1" applyFill="1" applyBorder="1" applyAlignment="1">
      <alignment horizontal="center" vertical="center"/>
    </xf>
    <xf numFmtId="0" fontId="6" fillId="2" borderId="50"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7" fillId="0" borderId="0" xfId="0" applyFont="1" applyAlignment="1">
      <alignment horizontal="right" vertical="center"/>
    </xf>
    <xf numFmtId="0" fontId="7" fillId="0" borderId="52" xfId="0" applyFont="1" applyBorder="1" applyAlignment="1">
      <alignment horizontal="right" vertical="center"/>
    </xf>
    <xf numFmtId="0" fontId="14" fillId="6" borderId="0" xfId="0" applyFont="1" applyFill="1" applyAlignment="1" applyProtection="1">
      <alignment horizontal="center" vertical="center"/>
      <protection locked="0"/>
    </xf>
    <xf numFmtId="0" fontId="6" fillId="2" borderId="53" xfId="0" applyFont="1" applyFill="1" applyBorder="1" applyAlignment="1">
      <alignment horizontal="center"/>
    </xf>
    <xf numFmtId="0" fontId="6" fillId="2" borderId="50" xfId="0" applyFont="1" applyFill="1" applyBorder="1" applyAlignment="1">
      <alignment horizontal="center"/>
    </xf>
    <xf numFmtId="0" fontId="6" fillId="2" borderId="54" xfId="0" applyFont="1" applyFill="1" applyBorder="1" applyAlignment="1">
      <alignment horizontal="center"/>
    </xf>
    <xf numFmtId="0" fontId="3" fillId="0" borderId="0" xfId="0" applyFont="1" applyAlignment="1">
      <alignment horizontal="left"/>
    </xf>
    <xf numFmtId="1" fontId="3" fillId="0" borderId="0" xfId="0" applyNumberFormat="1" applyFont="1" applyAlignment="1">
      <alignment horizontal="center"/>
    </xf>
    <xf numFmtId="0" fontId="3" fillId="0" borderId="0" xfId="0" applyFont="1" applyAlignment="1">
      <alignment horizontal="center" vertical="center" wrapText="1"/>
    </xf>
    <xf numFmtId="0" fontId="14" fillId="0" borderId="0" xfId="0" applyFont="1" applyAlignment="1">
      <alignment horizontal="center" vertical="center"/>
    </xf>
    <xf numFmtId="0" fontId="5" fillId="3" borderId="32"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3" fillId="0" borderId="46" xfId="0" applyFont="1" applyBorder="1" applyAlignment="1">
      <alignment horizontal="left" vertical="center"/>
    </xf>
    <xf numFmtId="0" fontId="3" fillId="0" borderId="61" xfId="0" applyFont="1" applyBorder="1" applyAlignment="1">
      <alignment horizontal="left" vertical="center"/>
    </xf>
    <xf numFmtId="0" fontId="3" fillId="0" borderId="65" xfId="0" applyFont="1" applyBorder="1" applyAlignment="1">
      <alignment horizontal="left" vertical="center"/>
    </xf>
    <xf numFmtId="0" fontId="3" fillId="0" borderId="84" xfId="0" applyFont="1" applyBorder="1" applyAlignment="1">
      <alignment horizontal="left" vertical="center"/>
    </xf>
    <xf numFmtId="0" fontId="6" fillId="6" borderId="2" xfId="0" applyFont="1" applyFill="1" applyBorder="1" applyAlignment="1" applyProtection="1">
      <alignment horizontal="left" vertical="center"/>
      <protection locked="0"/>
    </xf>
    <xf numFmtId="0" fontId="4" fillId="7" borderId="11" xfId="0" applyFont="1" applyFill="1" applyBorder="1" applyAlignment="1">
      <alignment horizontal="center" vertical="center" wrapText="1"/>
    </xf>
    <xf numFmtId="0" fontId="4" fillId="7" borderId="19" xfId="0" applyFont="1" applyFill="1" applyBorder="1" applyAlignment="1">
      <alignment horizontal="center" vertical="center" wrapText="1"/>
    </xf>
    <xf numFmtId="164" fontId="4" fillId="3" borderId="11"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164" fontId="4" fillId="7" borderId="11" xfId="0" applyNumberFormat="1" applyFont="1" applyFill="1" applyBorder="1" applyAlignment="1">
      <alignment horizontal="center" vertical="center"/>
    </xf>
    <xf numFmtId="164" fontId="4" fillId="7" borderId="12" xfId="0" applyNumberFormat="1" applyFont="1" applyFill="1" applyBorder="1" applyAlignment="1">
      <alignment horizontal="center" vertical="center"/>
    </xf>
    <xf numFmtId="164" fontId="4" fillId="7" borderId="19" xfId="0" applyNumberFormat="1" applyFont="1" applyFill="1" applyBorder="1" applyAlignment="1">
      <alignment horizontal="center" vertical="center"/>
    </xf>
    <xf numFmtId="0" fontId="4" fillId="7" borderId="11"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7" borderId="11" xfId="0" applyFont="1" applyFill="1" applyBorder="1" applyAlignment="1">
      <alignment horizontal="left" vertical="center"/>
    </xf>
    <xf numFmtId="0" fontId="4" fillId="7" borderId="12" xfId="0" applyFont="1" applyFill="1" applyBorder="1" applyAlignment="1">
      <alignment horizontal="left" vertical="center"/>
    </xf>
    <xf numFmtId="0" fontId="4" fillId="7" borderId="19" xfId="0" applyFont="1" applyFill="1" applyBorder="1" applyAlignment="1">
      <alignment horizontal="left" vertical="center"/>
    </xf>
    <xf numFmtId="165" fontId="5" fillId="3" borderId="32" xfId="0" applyNumberFormat="1" applyFont="1" applyFill="1" applyBorder="1" applyAlignment="1">
      <alignment horizontal="center" vertical="center"/>
    </xf>
    <xf numFmtId="165" fontId="5" fillId="3" borderId="19" xfId="0" applyNumberFormat="1" applyFont="1" applyFill="1" applyBorder="1" applyAlignment="1">
      <alignment horizontal="center" vertical="center"/>
    </xf>
    <xf numFmtId="0" fontId="3" fillId="0" borderId="0" xfId="0" applyFont="1" applyAlignment="1">
      <alignment horizont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1" fillId="0" borderId="2" xfId="0" applyFont="1" applyBorder="1" applyAlignment="1">
      <alignment horizontal="center"/>
    </xf>
    <xf numFmtId="0" fontId="1" fillId="0" borderId="78" xfId="0" applyFont="1" applyBorder="1" applyAlignment="1">
      <alignment horizontal="center"/>
    </xf>
  </cellXfs>
  <cellStyles count="1">
    <cellStyle name="Normal" xfId="0" builtinId="0"/>
  </cellStyles>
  <dxfs count="13">
    <dxf>
      <fill>
        <patternFill>
          <bgColor rgb="FFFF0000"/>
        </patternFill>
      </fill>
    </dxf>
    <dxf>
      <fill>
        <patternFill patternType="mediumGray">
          <fgColor theme="1" tint="0.499984740745262"/>
        </patternFill>
      </fill>
    </dxf>
    <dxf>
      <font>
        <color theme="8" tint="-0.499984740745262"/>
      </font>
      <fill>
        <patternFill>
          <bgColor theme="8" tint="0.39994506668294322"/>
        </patternFill>
      </fill>
    </dxf>
    <dxf>
      <fill>
        <patternFill>
          <bgColor theme="2" tint="-9.9948118533890809E-2"/>
        </patternFill>
      </fill>
    </dxf>
    <dxf>
      <fill>
        <patternFill>
          <bgColor theme="2" tint="-9.9948118533890809E-2"/>
        </patternFill>
      </fill>
    </dxf>
    <dxf>
      <font>
        <color theme="7" tint="-0.24994659260841701"/>
      </font>
      <fill>
        <patternFill>
          <bgColor rgb="FFFCF674"/>
        </patternFill>
      </fill>
    </dxf>
    <dxf>
      <fill>
        <patternFill>
          <bgColor theme="5" tint="0.79998168889431442"/>
        </patternFill>
      </fill>
    </dxf>
    <dxf>
      <font>
        <color theme="8" tint="-0.499984740745262"/>
      </font>
      <fill>
        <patternFill>
          <bgColor theme="8" tint="0.39994506668294322"/>
        </patternFill>
      </fill>
    </dxf>
    <dxf>
      <font>
        <color rgb="FF9C0006"/>
      </font>
      <fill>
        <patternFill>
          <bgColor rgb="FFFFC7CE"/>
        </patternFill>
      </fill>
    </dxf>
    <dxf>
      <font>
        <color rgb="FF9C0006"/>
      </font>
      <fill>
        <patternFill>
          <bgColor rgb="FFFFC7CE"/>
        </patternFill>
      </fill>
    </dxf>
    <dxf>
      <fill>
        <patternFill>
          <bgColor theme="2" tint="-9.9948118533890809E-2"/>
        </patternFill>
      </fill>
    </dxf>
    <dxf>
      <fill>
        <patternFill>
          <bgColor theme="2" tint="-9.9948118533890809E-2"/>
        </patternFill>
      </fill>
    </dxf>
    <dxf>
      <fill>
        <patternFill>
          <bgColor rgb="FFFF0000"/>
        </patternFill>
      </fill>
    </dxf>
  </dxfs>
  <tableStyles count="0" defaultTableStyle="TableStyleMedium2" defaultPivotStyle="PivotStyleLight16"/>
  <colors>
    <mruColors>
      <color rgb="FFFF9999"/>
      <color rgb="FFFF7C80"/>
      <color rgb="FFC2A2FC"/>
      <color rgb="FFFF3300"/>
      <color rgb="FF261036"/>
      <color rgb="FFB892FC"/>
      <color rgb="FFCCFFFF"/>
      <color rgb="FFE2FDFE"/>
      <color rgb="FFDBFBFD"/>
      <color rgb="FF92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3-PLANNING ANNUEL'!A1"/><Relationship Id="rId2" Type="http://schemas.openxmlformats.org/officeDocument/2006/relationships/hyperlink" Target="#'2-SEMAINE TYPE &amp; ANNUALISATION'!A1"/><Relationship Id="rId1" Type="http://schemas.openxmlformats.org/officeDocument/2006/relationships/hyperlink" Target="#'1-NOTICE'!A1"/><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1-NOTICE'!X1"/><Relationship Id="rId13" Type="http://schemas.openxmlformats.org/officeDocument/2006/relationships/image" Target="../media/image17.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6.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5.png"/><Relationship Id="rId5" Type="http://schemas.openxmlformats.org/officeDocument/2006/relationships/image" Target="../media/image10.png"/><Relationship Id="rId10" Type="http://schemas.openxmlformats.org/officeDocument/2006/relationships/image" Target="../media/image14.png"/><Relationship Id="rId4" Type="http://schemas.openxmlformats.org/officeDocument/2006/relationships/image" Target="../media/image9.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3</xdr:col>
      <xdr:colOff>314325</xdr:colOff>
      <xdr:row>9</xdr:row>
      <xdr:rowOff>142875</xdr:rowOff>
    </xdr:from>
    <xdr:to>
      <xdr:col>12</xdr:col>
      <xdr:colOff>371475</xdr:colOff>
      <xdr:row>13</xdr:row>
      <xdr:rowOff>0</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03E62BBE-746B-CB05-A1F2-3717121FC492}"/>
            </a:ext>
          </a:extLst>
        </xdr:cNvPr>
        <xdr:cNvSpPr/>
      </xdr:nvSpPr>
      <xdr:spPr>
        <a:xfrm>
          <a:off x="2600325" y="2343150"/>
          <a:ext cx="6915150" cy="619125"/>
        </a:xfrm>
        <a:prstGeom prst="roundRect">
          <a:avLst/>
        </a:prstGeom>
        <a:solidFill>
          <a:schemeClr val="accent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400" b="1"/>
            <a:t>1-LA NOTICE</a:t>
          </a:r>
        </a:p>
      </xdr:txBody>
    </xdr:sp>
    <xdr:clientData/>
  </xdr:twoCellAnchor>
  <xdr:twoCellAnchor>
    <xdr:from>
      <xdr:col>3</xdr:col>
      <xdr:colOff>304800</xdr:colOff>
      <xdr:row>14</xdr:row>
      <xdr:rowOff>180975</xdr:rowOff>
    </xdr:from>
    <xdr:to>
      <xdr:col>12</xdr:col>
      <xdr:colOff>361950</xdr:colOff>
      <xdr:row>18</xdr:row>
      <xdr:rowOff>38100</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48B0F70B-EF4E-42E7-9717-A88FABCA2220}"/>
            </a:ext>
          </a:extLst>
        </xdr:cNvPr>
        <xdr:cNvSpPr/>
      </xdr:nvSpPr>
      <xdr:spPr>
        <a:xfrm>
          <a:off x="2590800" y="3333750"/>
          <a:ext cx="6915150" cy="619125"/>
        </a:xfrm>
        <a:prstGeom prst="round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400" b="1"/>
            <a:t>2-LA SEMAINE</a:t>
          </a:r>
          <a:r>
            <a:rPr lang="fr-FR" sz="2400" b="1" baseline="0"/>
            <a:t> TYPE &amp; L'ANNUALISATION</a:t>
          </a:r>
          <a:endParaRPr lang="fr-FR" sz="2400" b="1"/>
        </a:p>
      </xdr:txBody>
    </xdr:sp>
    <xdr:clientData/>
  </xdr:twoCellAnchor>
  <xdr:twoCellAnchor>
    <xdr:from>
      <xdr:col>3</xdr:col>
      <xdr:colOff>314325</xdr:colOff>
      <xdr:row>20</xdr:row>
      <xdr:rowOff>28575</xdr:rowOff>
    </xdr:from>
    <xdr:to>
      <xdr:col>12</xdr:col>
      <xdr:colOff>371475</xdr:colOff>
      <xdr:row>23</xdr:row>
      <xdr:rowOff>76200</xdr:rowOff>
    </xdr:to>
    <xdr:sp macro="" textlink="">
      <xdr:nvSpPr>
        <xdr:cNvPr id="4" name="Rectangle : coins arrondis 3">
          <a:hlinkClick xmlns:r="http://schemas.openxmlformats.org/officeDocument/2006/relationships" r:id="rId3"/>
          <a:extLst>
            <a:ext uri="{FF2B5EF4-FFF2-40B4-BE49-F238E27FC236}">
              <a16:creationId xmlns:a16="http://schemas.microsoft.com/office/drawing/2014/main" id="{09D1F4D5-01F3-456F-A65F-8A7F8FAE1815}"/>
            </a:ext>
          </a:extLst>
        </xdr:cNvPr>
        <xdr:cNvSpPr/>
      </xdr:nvSpPr>
      <xdr:spPr>
        <a:xfrm>
          <a:off x="2600325" y="4324350"/>
          <a:ext cx="6915150" cy="619125"/>
        </a:xfrm>
        <a:prstGeom prst="roundRect">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400" b="1"/>
            <a:t>3-LE</a:t>
          </a:r>
          <a:r>
            <a:rPr lang="fr-FR" sz="2400" b="1" baseline="0"/>
            <a:t> PLANNING ANNUEL</a:t>
          </a:r>
          <a:endParaRPr lang="fr-FR" sz="2400" b="1"/>
        </a:p>
      </xdr:txBody>
    </xdr:sp>
    <xdr:clientData/>
  </xdr:twoCellAnchor>
  <xdr:twoCellAnchor editAs="oneCell">
    <xdr:from>
      <xdr:col>0</xdr:col>
      <xdr:colOff>276226</xdr:colOff>
      <xdr:row>0</xdr:row>
      <xdr:rowOff>38101</xdr:rowOff>
    </xdr:from>
    <xdr:to>
      <xdr:col>2</xdr:col>
      <xdr:colOff>428626</xdr:colOff>
      <xdr:row>6</xdr:row>
      <xdr:rowOff>123826</xdr:rowOff>
    </xdr:to>
    <xdr:pic>
      <xdr:nvPicPr>
        <xdr:cNvPr id="6" name="Image 5">
          <a:extLst>
            <a:ext uri="{FF2B5EF4-FFF2-40B4-BE49-F238E27FC236}">
              <a16:creationId xmlns:a16="http://schemas.microsoft.com/office/drawing/2014/main" id="{CCDBE887-18A9-307D-5B69-F8D9D28294B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6226" y="38101"/>
          <a:ext cx="1676400" cy="1676400"/>
        </a:xfrm>
        <a:prstGeom prst="rect">
          <a:avLst/>
        </a:prstGeom>
      </xdr:spPr>
    </xdr:pic>
    <xdr:clientData/>
  </xdr:twoCellAnchor>
  <xdr:twoCellAnchor editAs="oneCell">
    <xdr:from>
      <xdr:col>13</xdr:col>
      <xdr:colOff>276225</xdr:colOff>
      <xdr:row>0</xdr:row>
      <xdr:rowOff>57151</xdr:rowOff>
    </xdr:from>
    <xdr:to>
      <xdr:col>15</xdr:col>
      <xdr:colOff>557059</xdr:colOff>
      <xdr:row>6</xdr:row>
      <xdr:rowOff>142876</xdr:rowOff>
    </xdr:to>
    <xdr:pic>
      <xdr:nvPicPr>
        <xdr:cNvPr id="8" name="Image 7">
          <a:extLst>
            <a:ext uri="{FF2B5EF4-FFF2-40B4-BE49-F238E27FC236}">
              <a16:creationId xmlns:a16="http://schemas.microsoft.com/office/drawing/2014/main" id="{49B2F746-3B2B-C8EF-EA02-1699A7899C0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82225" y="57151"/>
          <a:ext cx="1804834" cy="1676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87</xdr:row>
      <xdr:rowOff>152399</xdr:rowOff>
    </xdr:from>
    <xdr:to>
      <xdr:col>13</xdr:col>
      <xdr:colOff>56242</xdr:colOff>
      <xdr:row>116</xdr:row>
      <xdr:rowOff>9525</xdr:rowOff>
    </xdr:to>
    <xdr:pic>
      <xdr:nvPicPr>
        <xdr:cNvPr id="7" name="Image 6">
          <a:extLst>
            <a:ext uri="{FF2B5EF4-FFF2-40B4-BE49-F238E27FC236}">
              <a16:creationId xmlns:a16="http://schemas.microsoft.com/office/drawing/2014/main" id="{3210253E-A5C6-D76F-7D21-995F4154E43A}"/>
            </a:ext>
          </a:extLst>
        </xdr:cNvPr>
        <xdr:cNvPicPr>
          <a:picLocks noChangeAspect="1"/>
        </xdr:cNvPicPr>
      </xdr:nvPicPr>
      <xdr:blipFill>
        <a:blip xmlns:r="http://schemas.openxmlformats.org/officeDocument/2006/relationships" r:embed="rId1"/>
        <a:stretch>
          <a:fillRect/>
        </a:stretch>
      </xdr:blipFill>
      <xdr:spPr>
        <a:xfrm>
          <a:off x="0" y="24383999"/>
          <a:ext cx="9686017" cy="6067426"/>
        </a:xfrm>
        <a:prstGeom prst="rect">
          <a:avLst/>
        </a:prstGeom>
      </xdr:spPr>
    </xdr:pic>
    <xdr:clientData/>
  </xdr:twoCellAnchor>
  <xdr:twoCellAnchor editAs="oneCell">
    <xdr:from>
      <xdr:col>0</xdr:col>
      <xdr:colOff>0</xdr:colOff>
      <xdr:row>15</xdr:row>
      <xdr:rowOff>11430</xdr:rowOff>
    </xdr:from>
    <xdr:to>
      <xdr:col>8</xdr:col>
      <xdr:colOff>2336</xdr:colOff>
      <xdr:row>26</xdr:row>
      <xdr:rowOff>925264</xdr:rowOff>
    </xdr:to>
    <xdr:pic>
      <xdr:nvPicPr>
        <xdr:cNvPr id="6" name="Image 5">
          <a:extLst>
            <a:ext uri="{FF2B5EF4-FFF2-40B4-BE49-F238E27FC236}">
              <a16:creationId xmlns:a16="http://schemas.microsoft.com/office/drawing/2014/main" id="{E52237C3-D248-7AAB-D181-755CCE528550}"/>
            </a:ext>
          </a:extLst>
        </xdr:cNvPr>
        <xdr:cNvPicPr>
          <a:picLocks noChangeAspect="1"/>
        </xdr:cNvPicPr>
      </xdr:nvPicPr>
      <xdr:blipFill>
        <a:blip xmlns:r="http://schemas.openxmlformats.org/officeDocument/2006/relationships" r:embed="rId2"/>
        <a:stretch>
          <a:fillRect/>
        </a:stretch>
      </xdr:blipFill>
      <xdr:spPr>
        <a:xfrm>
          <a:off x="0" y="7993380"/>
          <a:ext cx="6517436" cy="3628459"/>
        </a:xfrm>
        <a:prstGeom prst="rect">
          <a:avLst/>
        </a:prstGeom>
      </xdr:spPr>
    </xdr:pic>
    <xdr:clientData/>
  </xdr:twoCellAnchor>
  <xdr:twoCellAnchor editAs="oneCell">
    <xdr:from>
      <xdr:col>19</xdr:col>
      <xdr:colOff>19049</xdr:colOff>
      <xdr:row>62</xdr:row>
      <xdr:rowOff>19925</xdr:rowOff>
    </xdr:from>
    <xdr:to>
      <xdr:col>21</xdr:col>
      <xdr:colOff>285749</xdr:colOff>
      <xdr:row>77</xdr:row>
      <xdr:rowOff>133155</xdr:rowOff>
    </xdr:to>
    <xdr:pic>
      <xdr:nvPicPr>
        <xdr:cNvPr id="4" name="Image 3">
          <a:extLst>
            <a:ext uri="{FF2B5EF4-FFF2-40B4-BE49-F238E27FC236}">
              <a16:creationId xmlns:a16="http://schemas.microsoft.com/office/drawing/2014/main" id="{94278DF5-5BE8-F847-FB1B-38CD32899221}"/>
            </a:ext>
          </a:extLst>
        </xdr:cNvPr>
        <xdr:cNvPicPr>
          <a:picLocks noChangeAspect="1"/>
        </xdr:cNvPicPr>
      </xdr:nvPicPr>
      <xdr:blipFill>
        <a:blip xmlns:r="http://schemas.openxmlformats.org/officeDocument/2006/relationships" r:embed="rId3"/>
        <a:stretch>
          <a:fillRect/>
        </a:stretch>
      </xdr:blipFill>
      <xdr:spPr>
        <a:xfrm>
          <a:off x="14497049" y="18136475"/>
          <a:ext cx="1895475" cy="4047055"/>
        </a:xfrm>
        <a:prstGeom prst="rect">
          <a:avLst/>
        </a:prstGeom>
        <a:ln>
          <a:solidFill>
            <a:schemeClr val="accent1"/>
          </a:solidFill>
        </a:ln>
      </xdr:spPr>
    </xdr:pic>
    <xdr:clientData/>
  </xdr:twoCellAnchor>
  <xdr:twoCellAnchor editAs="oneCell">
    <xdr:from>
      <xdr:col>0</xdr:col>
      <xdr:colOff>0</xdr:colOff>
      <xdr:row>30</xdr:row>
      <xdr:rowOff>112568</xdr:rowOff>
    </xdr:from>
    <xdr:to>
      <xdr:col>7</xdr:col>
      <xdr:colOff>1056465</xdr:colOff>
      <xdr:row>50</xdr:row>
      <xdr:rowOff>83513</xdr:rowOff>
    </xdr:to>
    <xdr:pic>
      <xdr:nvPicPr>
        <xdr:cNvPr id="77" name="Image 76">
          <a:extLst>
            <a:ext uri="{FF2B5EF4-FFF2-40B4-BE49-F238E27FC236}">
              <a16:creationId xmlns:a16="http://schemas.microsoft.com/office/drawing/2014/main" id="{5820ED50-6B03-4720-8F3E-8F407877B7B3}"/>
            </a:ext>
          </a:extLst>
        </xdr:cNvPr>
        <xdr:cNvPicPr>
          <a:picLocks noChangeAspect="1"/>
        </xdr:cNvPicPr>
      </xdr:nvPicPr>
      <xdr:blipFill>
        <a:blip xmlns:r="http://schemas.openxmlformats.org/officeDocument/2006/relationships" r:embed="rId4"/>
        <a:stretch>
          <a:fillRect/>
        </a:stretch>
      </xdr:blipFill>
      <xdr:spPr>
        <a:xfrm>
          <a:off x="0" y="12380768"/>
          <a:ext cx="6476190" cy="3838095"/>
        </a:xfrm>
        <a:prstGeom prst="rect">
          <a:avLst/>
        </a:prstGeom>
      </xdr:spPr>
    </xdr:pic>
    <xdr:clientData/>
  </xdr:twoCellAnchor>
  <xdr:twoCellAnchor editAs="oneCell">
    <xdr:from>
      <xdr:col>0</xdr:col>
      <xdr:colOff>0</xdr:colOff>
      <xdr:row>79</xdr:row>
      <xdr:rowOff>84370</xdr:rowOff>
    </xdr:from>
    <xdr:to>
      <xdr:col>7</xdr:col>
      <xdr:colOff>1076325</xdr:colOff>
      <xdr:row>84</xdr:row>
      <xdr:rowOff>9395</xdr:rowOff>
    </xdr:to>
    <xdr:pic>
      <xdr:nvPicPr>
        <xdr:cNvPr id="67" name="Image 66">
          <a:extLst>
            <a:ext uri="{FF2B5EF4-FFF2-40B4-BE49-F238E27FC236}">
              <a16:creationId xmlns:a16="http://schemas.microsoft.com/office/drawing/2014/main" id="{F4CE664E-1634-E986-60ED-9E2ED0F102AE}"/>
            </a:ext>
          </a:extLst>
        </xdr:cNvPr>
        <xdr:cNvPicPr>
          <a:picLocks noChangeAspect="1"/>
        </xdr:cNvPicPr>
      </xdr:nvPicPr>
      <xdr:blipFill rotWithShape="1">
        <a:blip xmlns:r="http://schemas.openxmlformats.org/officeDocument/2006/relationships" r:embed="rId5"/>
        <a:srcRect l="17961" r="4602"/>
        <a:stretch/>
      </xdr:blipFill>
      <xdr:spPr>
        <a:xfrm>
          <a:off x="0" y="25097020"/>
          <a:ext cx="6496050" cy="1077550"/>
        </a:xfrm>
        <a:prstGeom prst="rect">
          <a:avLst/>
        </a:prstGeom>
        <a:ln>
          <a:solidFill>
            <a:schemeClr val="tx1"/>
          </a:solidFill>
        </a:ln>
      </xdr:spPr>
    </xdr:pic>
    <xdr:clientData/>
  </xdr:twoCellAnchor>
  <xdr:twoCellAnchor editAs="oneCell">
    <xdr:from>
      <xdr:col>0</xdr:col>
      <xdr:colOff>0</xdr:colOff>
      <xdr:row>5</xdr:row>
      <xdr:rowOff>98425</xdr:rowOff>
    </xdr:from>
    <xdr:to>
      <xdr:col>7</xdr:col>
      <xdr:colOff>1024085</xdr:colOff>
      <xdr:row>12</xdr:row>
      <xdr:rowOff>859935</xdr:rowOff>
    </xdr:to>
    <xdr:pic>
      <xdr:nvPicPr>
        <xdr:cNvPr id="2" name="Image 1">
          <a:extLst>
            <a:ext uri="{FF2B5EF4-FFF2-40B4-BE49-F238E27FC236}">
              <a16:creationId xmlns:a16="http://schemas.microsoft.com/office/drawing/2014/main" id="{6275BB52-124D-5D1C-530A-9461EA6DCD6B}"/>
            </a:ext>
          </a:extLst>
        </xdr:cNvPr>
        <xdr:cNvPicPr>
          <a:picLocks noChangeAspect="1"/>
        </xdr:cNvPicPr>
      </xdr:nvPicPr>
      <xdr:blipFill>
        <a:blip xmlns:r="http://schemas.openxmlformats.org/officeDocument/2006/relationships" r:embed="rId6"/>
        <a:stretch>
          <a:fillRect/>
        </a:stretch>
      </xdr:blipFill>
      <xdr:spPr>
        <a:xfrm>
          <a:off x="0" y="3098800"/>
          <a:ext cx="6437460" cy="3936511"/>
        </a:xfrm>
        <a:prstGeom prst="rect">
          <a:avLst/>
        </a:prstGeom>
      </xdr:spPr>
    </xdr:pic>
    <xdr:clientData/>
  </xdr:twoCellAnchor>
  <xdr:twoCellAnchor editAs="oneCell">
    <xdr:from>
      <xdr:col>0</xdr:col>
      <xdr:colOff>1</xdr:colOff>
      <xdr:row>53</xdr:row>
      <xdr:rowOff>77561</xdr:rowOff>
    </xdr:from>
    <xdr:to>
      <xdr:col>6</xdr:col>
      <xdr:colOff>354652</xdr:colOff>
      <xdr:row>77</xdr:row>
      <xdr:rowOff>85725</xdr:rowOff>
    </xdr:to>
    <xdr:pic>
      <xdr:nvPicPr>
        <xdr:cNvPr id="5" name="Image 4">
          <a:extLst>
            <a:ext uri="{FF2B5EF4-FFF2-40B4-BE49-F238E27FC236}">
              <a16:creationId xmlns:a16="http://schemas.microsoft.com/office/drawing/2014/main" id="{17A608BB-DD22-9262-D26A-1C2C7EA3555D}"/>
            </a:ext>
          </a:extLst>
        </xdr:cNvPr>
        <xdr:cNvPicPr>
          <a:picLocks noChangeAspect="1"/>
        </xdr:cNvPicPr>
      </xdr:nvPicPr>
      <xdr:blipFill rotWithShape="1">
        <a:blip xmlns:r="http://schemas.openxmlformats.org/officeDocument/2006/relationships" r:embed="rId7"/>
        <a:srcRect l="11529" r="14118" b="11616"/>
        <a:stretch/>
      </xdr:blipFill>
      <xdr:spPr>
        <a:xfrm>
          <a:off x="1" y="16784411"/>
          <a:ext cx="5012376" cy="5351689"/>
        </a:xfrm>
        <a:prstGeom prst="rect">
          <a:avLst/>
        </a:prstGeom>
        <a:ln w="19050">
          <a:solidFill>
            <a:schemeClr val="tx1"/>
          </a:solidFill>
        </a:ln>
      </xdr:spPr>
    </xdr:pic>
    <xdr:clientData/>
  </xdr:twoCellAnchor>
  <xdr:twoCellAnchor>
    <xdr:from>
      <xdr:col>7</xdr:col>
      <xdr:colOff>883920</xdr:colOff>
      <xdr:row>7</xdr:row>
      <xdr:rowOff>22860</xdr:rowOff>
    </xdr:from>
    <xdr:to>
      <xdr:col>10</xdr:col>
      <xdr:colOff>5715</xdr:colOff>
      <xdr:row>7</xdr:row>
      <xdr:rowOff>140970</xdr:rowOff>
    </xdr:to>
    <xdr:cxnSp macro="">
      <xdr:nvCxnSpPr>
        <xdr:cNvPr id="9" name="Connecteur droit avec flèche 8">
          <a:extLst>
            <a:ext uri="{FF2B5EF4-FFF2-40B4-BE49-F238E27FC236}">
              <a16:creationId xmlns:a16="http://schemas.microsoft.com/office/drawing/2014/main" id="{BD8D5D30-87F0-CCAF-8938-97E129E3E1E3}"/>
            </a:ext>
          </a:extLst>
        </xdr:cNvPr>
        <xdr:cNvCxnSpPr/>
      </xdr:nvCxnSpPr>
      <xdr:spPr>
        <a:xfrm flipH="1" flipV="1">
          <a:off x="6301740" y="3482340"/>
          <a:ext cx="1301115" cy="11811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625928</xdr:colOff>
      <xdr:row>9</xdr:row>
      <xdr:rowOff>122464</xdr:rowOff>
    </xdr:from>
    <xdr:to>
      <xdr:col>10</xdr:col>
      <xdr:colOff>0</xdr:colOff>
      <xdr:row>11</xdr:row>
      <xdr:rowOff>118110</xdr:rowOff>
    </xdr:to>
    <xdr:cxnSp macro="">
      <xdr:nvCxnSpPr>
        <xdr:cNvPr id="31" name="Connecteur droit avec flèche 30">
          <a:extLst>
            <a:ext uri="{FF2B5EF4-FFF2-40B4-BE49-F238E27FC236}">
              <a16:creationId xmlns:a16="http://schemas.microsoft.com/office/drawing/2014/main" id="{B2CEAC2A-0677-4CBF-8836-1E6B2806FA88}"/>
            </a:ext>
          </a:extLst>
        </xdr:cNvPr>
        <xdr:cNvCxnSpPr/>
      </xdr:nvCxnSpPr>
      <xdr:spPr>
        <a:xfrm flipH="1" flipV="1">
          <a:off x="6041571" y="5265964"/>
          <a:ext cx="1306286" cy="34943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640773</xdr:colOff>
      <xdr:row>11</xdr:row>
      <xdr:rowOff>158115</xdr:rowOff>
    </xdr:from>
    <xdr:to>
      <xdr:col>10</xdr:col>
      <xdr:colOff>5715</xdr:colOff>
      <xdr:row>11</xdr:row>
      <xdr:rowOff>329045</xdr:rowOff>
    </xdr:to>
    <xdr:cxnSp macro="">
      <xdr:nvCxnSpPr>
        <xdr:cNvPr id="33" name="Connecteur droit avec flèche 32">
          <a:extLst>
            <a:ext uri="{FF2B5EF4-FFF2-40B4-BE49-F238E27FC236}">
              <a16:creationId xmlns:a16="http://schemas.microsoft.com/office/drawing/2014/main" id="{5B66BAB1-1F85-407D-B270-F5986B768947}"/>
            </a:ext>
          </a:extLst>
        </xdr:cNvPr>
        <xdr:cNvCxnSpPr/>
      </xdr:nvCxnSpPr>
      <xdr:spPr>
        <a:xfrm flipH="1">
          <a:off x="6061364" y="5647979"/>
          <a:ext cx="1287260" cy="17093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396875</xdr:colOff>
      <xdr:row>9</xdr:row>
      <xdr:rowOff>47625</xdr:rowOff>
    </xdr:from>
    <xdr:to>
      <xdr:col>10</xdr:col>
      <xdr:colOff>0</xdr:colOff>
      <xdr:row>11</xdr:row>
      <xdr:rowOff>137160</xdr:rowOff>
    </xdr:to>
    <xdr:cxnSp macro="">
      <xdr:nvCxnSpPr>
        <xdr:cNvPr id="39" name="Connecteur droit avec flèche 38">
          <a:extLst>
            <a:ext uri="{FF2B5EF4-FFF2-40B4-BE49-F238E27FC236}">
              <a16:creationId xmlns:a16="http://schemas.microsoft.com/office/drawing/2014/main" id="{92A6AF69-FDCF-4CE2-BFFC-2BECCE996339}"/>
            </a:ext>
          </a:extLst>
        </xdr:cNvPr>
        <xdr:cNvCxnSpPr/>
      </xdr:nvCxnSpPr>
      <xdr:spPr>
        <a:xfrm flipH="1" flipV="1">
          <a:off x="1920875" y="4524375"/>
          <a:ext cx="5429250" cy="43878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492125</xdr:colOff>
      <xdr:row>16</xdr:row>
      <xdr:rowOff>152400</xdr:rowOff>
    </xdr:from>
    <xdr:to>
      <xdr:col>9</xdr:col>
      <xdr:colOff>476250</xdr:colOff>
      <xdr:row>23</xdr:row>
      <xdr:rowOff>174625</xdr:rowOff>
    </xdr:to>
    <xdr:cxnSp macro="">
      <xdr:nvCxnSpPr>
        <xdr:cNvPr id="45" name="Connecteur droit avec flèche 44">
          <a:extLst>
            <a:ext uri="{FF2B5EF4-FFF2-40B4-BE49-F238E27FC236}">
              <a16:creationId xmlns:a16="http://schemas.microsoft.com/office/drawing/2014/main" id="{C679DD1A-9C38-449A-8EA8-C3AFBB49330B}"/>
            </a:ext>
          </a:extLst>
        </xdr:cNvPr>
        <xdr:cNvCxnSpPr/>
      </xdr:nvCxnSpPr>
      <xdr:spPr>
        <a:xfrm flipH="1">
          <a:off x="2863850" y="8848725"/>
          <a:ext cx="4470400" cy="13557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26</xdr:row>
      <xdr:rowOff>152400</xdr:rowOff>
    </xdr:from>
    <xdr:to>
      <xdr:col>9</xdr:col>
      <xdr:colOff>476250</xdr:colOff>
      <xdr:row>26</xdr:row>
      <xdr:rowOff>371475</xdr:rowOff>
    </xdr:to>
    <xdr:cxnSp macro="">
      <xdr:nvCxnSpPr>
        <xdr:cNvPr id="53" name="Connecteur droit avec flèche 52">
          <a:extLst>
            <a:ext uri="{FF2B5EF4-FFF2-40B4-BE49-F238E27FC236}">
              <a16:creationId xmlns:a16="http://schemas.microsoft.com/office/drawing/2014/main" id="{AF038153-732A-4D7C-ACB0-3E0E1DACBC14}"/>
            </a:ext>
          </a:extLst>
        </xdr:cNvPr>
        <xdr:cNvCxnSpPr/>
      </xdr:nvCxnSpPr>
      <xdr:spPr>
        <a:xfrm flipH="1">
          <a:off x="4324350" y="10753725"/>
          <a:ext cx="3009900" cy="2190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514350</xdr:colOff>
      <xdr:row>35</xdr:row>
      <xdr:rowOff>123825</xdr:rowOff>
    </xdr:from>
    <xdr:to>
      <xdr:col>9</xdr:col>
      <xdr:colOff>474345</xdr:colOff>
      <xdr:row>36</xdr:row>
      <xdr:rowOff>38100</xdr:rowOff>
    </xdr:to>
    <xdr:cxnSp macro="">
      <xdr:nvCxnSpPr>
        <xdr:cNvPr id="56" name="Connecteur droit avec flèche 55">
          <a:extLst>
            <a:ext uri="{FF2B5EF4-FFF2-40B4-BE49-F238E27FC236}">
              <a16:creationId xmlns:a16="http://schemas.microsoft.com/office/drawing/2014/main" id="{835E535C-7283-42E2-950B-CFB8B05A121D}"/>
            </a:ext>
          </a:extLst>
        </xdr:cNvPr>
        <xdr:cNvCxnSpPr/>
      </xdr:nvCxnSpPr>
      <xdr:spPr>
        <a:xfrm flipH="1">
          <a:off x="2038350" y="13239750"/>
          <a:ext cx="5293995" cy="1047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58</xdr:row>
      <xdr:rowOff>161925</xdr:rowOff>
    </xdr:from>
    <xdr:to>
      <xdr:col>8</xdr:col>
      <xdr:colOff>0</xdr:colOff>
      <xdr:row>62</xdr:row>
      <xdr:rowOff>47625</xdr:rowOff>
    </xdr:to>
    <xdr:cxnSp macro="">
      <xdr:nvCxnSpPr>
        <xdr:cNvPr id="58" name="Connecteur droit avec flèche 57">
          <a:extLst>
            <a:ext uri="{FF2B5EF4-FFF2-40B4-BE49-F238E27FC236}">
              <a16:creationId xmlns:a16="http://schemas.microsoft.com/office/drawing/2014/main" id="{F1A1FC58-2814-4F6A-AE14-A0CD991AA410}"/>
            </a:ext>
          </a:extLst>
        </xdr:cNvPr>
        <xdr:cNvCxnSpPr/>
      </xdr:nvCxnSpPr>
      <xdr:spPr>
        <a:xfrm flipH="1">
          <a:off x="3200400" y="17516475"/>
          <a:ext cx="3314700" cy="6477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742950</xdr:colOff>
      <xdr:row>59</xdr:row>
      <xdr:rowOff>104775</xdr:rowOff>
    </xdr:from>
    <xdr:to>
      <xdr:col>7</xdr:col>
      <xdr:colOff>1085850</xdr:colOff>
      <xdr:row>67</xdr:row>
      <xdr:rowOff>0</xdr:rowOff>
    </xdr:to>
    <xdr:cxnSp macro="">
      <xdr:nvCxnSpPr>
        <xdr:cNvPr id="62" name="Connecteur droit avec flèche 61">
          <a:extLst>
            <a:ext uri="{FF2B5EF4-FFF2-40B4-BE49-F238E27FC236}">
              <a16:creationId xmlns:a16="http://schemas.microsoft.com/office/drawing/2014/main" id="{3FEAE81A-18B7-4162-AF86-E03566E1669F}"/>
            </a:ext>
          </a:extLst>
        </xdr:cNvPr>
        <xdr:cNvCxnSpPr/>
      </xdr:nvCxnSpPr>
      <xdr:spPr>
        <a:xfrm flipH="1">
          <a:off x="3114675" y="17649825"/>
          <a:ext cx="3390900" cy="24955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81</xdr:row>
      <xdr:rowOff>76200</xdr:rowOff>
    </xdr:from>
    <xdr:to>
      <xdr:col>10</xdr:col>
      <xdr:colOff>742950</xdr:colOff>
      <xdr:row>82</xdr:row>
      <xdr:rowOff>28575</xdr:rowOff>
    </xdr:to>
    <xdr:cxnSp macro="">
      <xdr:nvCxnSpPr>
        <xdr:cNvPr id="65" name="Connecteur droit avec flèche 64">
          <a:extLst>
            <a:ext uri="{FF2B5EF4-FFF2-40B4-BE49-F238E27FC236}">
              <a16:creationId xmlns:a16="http://schemas.microsoft.com/office/drawing/2014/main" id="{FCE4E18F-0DB3-40B5-B63F-8C06337B77F1}"/>
            </a:ext>
          </a:extLst>
        </xdr:cNvPr>
        <xdr:cNvCxnSpPr/>
      </xdr:nvCxnSpPr>
      <xdr:spPr>
        <a:xfrm flipH="1">
          <a:off x="5438775" y="22955250"/>
          <a:ext cx="2647950" cy="2190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514350</xdr:colOff>
      <xdr:row>98</xdr:row>
      <xdr:rowOff>19050</xdr:rowOff>
    </xdr:from>
    <xdr:to>
      <xdr:col>9</xdr:col>
      <xdr:colOff>342900</xdr:colOff>
      <xdr:row>108</xdr:row>
      <xdr:rowOff>85725</xdr:rowOff>
    </xdr:to>
    <xdr:cxnSp macro="">
      <xdr:nvCxnSpPr>
        <xdr:cNvPr id="16" name="Connecteur droit avec flèche 15">
          <a:extLst>
            <a:ext uri="{FF2B5EF4-FFF2-40B4-BE49-F238E27FC236}">
              <a16:creationId xmlns:a16="http://schemas.microsoft.com/office/drawing/2014/main" id="{9B850C6C-DB27-41B1-9AE8-4AE77BA91F34}"/>
            </a:ext>
          </a:extLst>
        </xdr:cNvPr>
        <xdr:cNvCxnSpPr/>
      </xdr:nvCxnSpPr>
      <xdr:spPr>
        <a:xfrm flipH="1">
          <a:off x="5172075" y="26917650"/>
          <a:ext cx="2028825" cy="2085975"/>
        </a:xfrm>
        <a:prstGeom prst="straightConnector1">
          <a:avLst/>
        </a:prstGeom>
        <a:ln w="19050">
          <a:solidFill>
            <a:srgbClr val="FF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98</xdr:row>
      <xdr:rowOff>38100</xdr:rowOff>
    </xdr:from>
    <xdr:to>
      <xdr:col>6</xdr:col>
      <xdr:colOff>219075</xdr:colOff>
      <xdr:row>110</xdr:row>
      <xdr:rowOff>66675</xdr:rowOff>
    </xdr:to>
    <xdr:cxnSp macro="">
      <xdr:nvCxnSpPr>
        <xdr:cNvPr id="21" name="Connecteur droit avec flèche 20">
          <a:extLst>
            <a:ext uri="{FF2B5EF4-FFF2-40B4-BE49-F238E27FC236}">
              <a16:creationId xmlns:a16="http://schemas.microsoft.com/office/drawing/2014/main" id="{D8A8CBC0-0FA4-4BB7-B882-9B8320D8574B}"/>
            </a:ext>
          </a:extLst>
        </xdr:cNvPr>
        <xdr:cNvCxnSpPr/>
      </xdr:nvCxnSpPr>
      <xdr:spPr>
        <a:xfrm flipH="1">
          <a:off x="4848225" y="26936700"/>
          <a:ext cx="28575" cy="2428875"/>
        </a:xfrm>
        <a:prstGeom prst="straightConnector1">
          <a:avLst/>
        </a:prstGeom>
        <a:ln w="19050">
          <a:solidFill>
            <a:srgbClr val="FF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xdr:colOff>
      <xdr:row>105</xdr:row>
      <xdr:rowOff>114300</xdr:rowOff>
    </xdr:from>
    <xdr:to>
      <xdr:col>13</xdr:col>
      <xdr:colOff>752475</xdr:colOff>
      <xdr:row>107</xdr:row>
      <xdr:rowOff>38100</xdr:rowOff>
    </xdr:to>
    <xdr:cxnSp macro="">
      <xdr:nvCxnSpPr>
        <xdr:cNvPr id="34" name="Connecteur droit avec flèche 33">
          <a:extLst>
            <a:ext uri="{FF2B5EF4-FFF2-40B4-BE49-F238E27FC236}">
              <a16:creationId xmlns:a16="http://schemas.microsoft.com/office/drawing/2014/main" id="{D30C6A65-0CEF-4A94-BEDC-9E8F4850DDDF}"/>
            </a:ext>
          </a:extLst>
        </xdr:cNvPr>
        <xdr:cNvCxnSpPr/>
      </xdr:nvCxnSpPr>
      <xdr:spPr>
        <a:xfrm flipH="1" flipV="1">
          <a:off x="7362825" y="28460700"/>
          <a:ext cx="3019425" cy="3048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428624</xdr:colOff>
      <xdr:row>1</xdr:row>
      <xdr:rowOff>552450</xdr:rowOff>
    </xdr:from>
    <xdr:to>
      <xdr:col>14</xdr:col>
      <xdr:colOff>390524</xdr:colOff>
      <xdr:row>4</xdr:row>
      <xdr:rowOff>161925</xdr:rowOff>
    </xdr:to>
    <xdr:sp macro="" textlink="">
      <xdr:nvSpPr>
        <xdr:cNvPr id="54" name="Flèche : droite 53">
          <a:hlinkClick xmlns:r="http://schemas.openxmlformats.org/officeDocument/2006/relationships" r:id="rId8"/>
          <a:extLst>
            <a:ext uri="{FF2B5EF4-FFF2-40B4-BE49-F238E27FC236}">
              <a16:creationId xmlns:a16="http://schemas.microsoft.com/office/drawing/2014/main" id="{D2C5C349-38CA-9E75-4CA8-E2CB968FB9BE}"/>
            </a:ext>
          </a:extLst>
        </xdr:cNvPr>
        <xdr:cNvSpPr/>
      </xdr:nvSpPr>
      <xdr:spPr>
        <a:xfrm>
          <a:off x="7534274" y="1581150"/>
          <a:ext cx="3495675" cy="942975"/>
        </a:xfrm>
        <a:prstGeom prst="rightArrow">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Consignes</a:t>
          </a:r>
          <a:r>
            <a:rPr lang="fr-FR" sz="1200" b="1" baseline="0"/>
            <a:t> pour l'onglet </a:t>
          </a:r>
          <a:br>
            <a:rPr lang="fr-FR" sz="1200" b="1" baseline="0"/>
          </a:br>
          <a:r>
            <a:rPr lang="fr-FR" sz="1200" b="1" baseline="0"/>
            <a:t>"PANNING ANNUEL"</a:t>
          </a:r>
          <a:endParaRPr lang="fr-FR" sz="1200" b="1"/>
        </a:p>
      </xdr:txBody>
    </xdr:sp>
    <xdr:clientData/>
  </xdr:twoCellAnchor>
  <xdr:twoCellAnchor>
    <xdr:from>
      <xdr:col>18</xdr:col>
      <xdr:colOff>323850</xdr:colOff>
      <xdr:row>1</xdr:row>
      <xdr:rowOff>28575</xdr:rowOff>
    </xdr:from>
    <xdr:to>
      <xdr:col>18</xdr:col>
      <xdr:colOff>323850</xdr:colOff>
      <xdr:row>125</xdr:row>
      <xdr:rowOff>0</xdr:rowOff>
    </xdr:to>
    <xdr:cxnSp macro="">
      <xdr:nvCxnSpPr>
        <xdr:cNvPr id="57" name="Connecteur droit 56">
          <a:extLst>
            <a:ext uri="{FF2B5EF4-FFF2-40B4-BE49-F238E27FC236}">
              <a16:creationId xmlns:a16="http://schemas.microsoft.com/office/drawing/2014/main" id="{BC783F40-9C16-2059-F0F3-0A58903DA10F}"/>
            </a:ext>
          </a:extLst>
        </xdr:cNvPr>
        <xdr:cNvCxnSpPr/>
      </xdr:nvCxnSpPr>
      <xdr:spPr>
        <a:xfrm>
          <a:off x="15135225" y="1057275"/>
          <a:ext cx="0" cy="31070550"/>
        </a:xfrm>
        <a:prstGeom prst="line">
          <a:avLst/>
        </a:prstGeom>
        <a:ln w="38100">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27</xdr:col>
      <xdr:colOff>190500</xdr:colOff>
      <xdr:row>15</xdr:row>
      <xdr:rowOff>85725</xdr:rowOff>
    </xdr:from>
    <xdr:to>
      <xdr:col>29</xdr:col>
      <xdr:colOff>320638</xdr:colOff>
      <xdr:row>26</xdr:row>
      <xdr:rowOff>419100</xdr:rowOff>
    </xdr:to>
    <xdr:pic>
      <xdr:nvPicPr>
        <xdr:cNvPr id="73" name="Image 72">
          <a:extLst>
            <a:ext uri="{FF2B5EF4-FFF2-40B4-BE49-F238E27FC236}">
              <a16:creationId xmlns:a16="http://schemas.microsoft.com/office/drawing/2014/main" id="{F53B55B0-6900-7D29-1F74-18A1CD58E0AD}"/>
            </a:ext>
          </a:extLst>
        </xdr:cNvPr>
        <xdr:cNvPicPr>
          <a:picLocks noChangeAspect="1"/>
        </xdr:cNvPicPr>
      </xdr:nvPicPr>
      <xdr:blipFill rotWithShape="1">
        <a:blip xmlns:r="http://schemas.openxmlformats.org/officeDocument/2006/relationships" r:embed="rId9"/>
        <a:srcRect l="4047" t="2532" r="2878" b="3469"/>
        <a:stretch/>
      </xdr:blipFill>
      <xdr:spPr>
        <a:xfrm>
          <a:off x="20869275" y="8067675"/>
          <a:ext cx="1654138" cy="3048000"/>
        </a:xfrm>
        <a:prstGeom prst="rect">
          <a:avLst/>
        </a:prstGeom>
        <a:ln>
          <a:solidFill>
            <a:schemeClr val="accent1"/>
          </a:solidFill>
        </a:ln>
      </xdr:spPr>
    </xdr:pic>
    <xdr:clientData/>
  </xdr:twoCellAnchor>
  <xdr:twoCellAnchor>
    <xdr:from>
      <xdr:col>26</xdr:col>
      <xdr:colOff>600075</xdr:colOff>
      <xdr:row>18</xdr:row>
      <xdr:rowOff>63500</xdr:rowOff>
    </xdr:from>
    <xdr:to>
      <xdr:col>27</xdr:col>
      <xdr:colOff>57150</xdr:colOff>
      <xdr:row>19</xdr:row>
      <xdr:rowOff>6350</xdr:rowOff>
    </xdr:to>
    <xdr:sp macro="" textlink="">
      <xdr:nvSpPr>
        <xdr:cNvPr id="74" name="Flèche : droite 73">
          <a:extLst>
            <a:ext uri="{FF2B5EF4-FFF2-40B4-BE49-F238E27FC236}">
              <a16:creationId xmlns:a16="http://schemas.microsoft.com/office/drawing/2014/main" id="{7C6B12AB-1F5D-AF88-90FA-17240E53C002}"/>
            </a:ext>
          </a:extLst>
        </xdr:cNvPr>
        <xdr:cNvSpPr/>
      </xdr:nvSpPr>
      <xdr:spPr>
        <a:xfrm>
          <a:off x="20507325" y="10398125"/>
          <a:ext cx="219075" cy="1333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19</xdr:col>
      <xdr:colOff>16328</xdr:colOff>
      <xdr:row>36</xdr:row>
      <xdr:rowOff>89807</xdr:rowOff>
    </xdr:from>
    <xdr:to>
      <xdr:col>21</xdr:col>
      <xdr:colOff>542924</xdr:colOff>
      <xdr:row>53</xdr:row>
      <xdr:rowOff>34954</xdr:rowOff>
    </xdr:to>
    <xdr:pic>
      <xdr:nvPicPr>
        <xdr:cNvPr id="8" name="Image 7">
          <a:extLst>
            <a:ext uri="{FF2B5EF4-FFF2-40B4-BE49-F238E27FC236}">
              <a16:creationId xmlns:a16="http://schemas.microsoft.com/office/drawing/2014/main" id="{95369129-46CB-B0FC-AB04-E59A6A7752F2}"/>
            </a:ext>
          </a:extLst>
        </xdr:cNvPr>
        <xdr:cNvPicPr>
          <a:picLocks noChangeAspect="1"/>
        </xdr:cNvPicPr>
      </xdr:nvPicPr>
      <xdr:blipFill>
        <a:blip xmlns:r="http://schemas.openxmlformats.org/officeDocument/2006/relationships" r:embed="rId10"/>
        <a:stretch>
          <a:fillRect/>
        </a:stretch>
      </xdr:blipFill>
      <xdr:spPr>
        <a:xfrm>
          <a:off x="14494328" y="13558157"/>
          <a:ext cx="2155371" cy="3183647"/>
        </a:xfrm>
        <a:prstGeom prst="rect">
          <a:avLst/>
        </a:prstGeom>
        <a:ln>
          <a:solidFill>
            <a:schemeClr val="accent1"/>
          </a:solidFill>
        </a:ln>
      </xdr:spPr>
    </xdr:pic>
    <xdr:clientData/>
  </xdr:twoCellAnchor>
  <xdr:twoCellAnchor editAs="oneCell">
    <xdr:from>
      <xdr:col>19</xdr:col>
      <xdr:colOff>3174</xdr:colOff>
      <xdr:row>15</xdr:row>
      <xdr:rowOff>3175</xdr:rowOff>
    </xdr:from>
    <xdr:to>
      <xdr:col>26</xdr:col>
      <xdr:colOff>555184</xdr:colOff>
      <xdr:row>26</xdr:row>
      <xdr:rowOff>466725</xdr:rowOff>
    </xdr:to>
    <xdr:pic>
      <xdr:nvPicPr>
        <xdr:cNvPr id="10" name="Image 9">
          <a:extLst>
            <a:ext uri="{FF2B5EF4-FFF2-40B4-BE49-F238E27FC236}">
              <a16:creationId xmlns:a16="http://schemas.microsoft.com/office/drawing/2014/main" id="{EC1FE3AF-DF9A-E370-E71E-7459AA0DCC8F}"/>
            </a:ext>
          </a:extLst>
        </xdr:cNvPr>
        <xdr:cNvPicPr>
          <a:picLocks noChangeAspect="1"/>
        </xdr:cNvPicPr>
      </xdr:nvPicPr>
      <xdr:blipFill>
        <a:blip xmlns:r="http://schemas.openxmlformats.org/officeDocument/2006/relationships" r:embed="rId11"/>
        <a:stretch>
          <a:fillRect/>
        </a:stretch>
      </xdr:blipFill>
      <xdr:spPr>
        <a:xfrm>
          <a:off x="14481174" y="7985125"/>
          <a:ext cx="5990785" cy="3178175"/>
        </a:xfrm>
        <a:prstGeom prst="rect">
          <a:avLst/>
        </a:prstGeom>
      </xdr:spPr>
    </xdr:pic>
    <xdr:clientData/>
  </xdr:twoCellAnchor>
  <xdr:twoCellAnchor editAs="oneCell">
    <xdr:from>
      <xdr:col>19</xdr:col>
      <xdr:colOff>0</xdr:colOff>
      <xdr:row>5</xdr:row>
      <xdr:rowOff>80929</xdr:rowOff>
    </xdr:from>
    <xdr:to>
      <xdr:col>25</xdr:col>
      <xdr:colOff>714375</xdr:colOff>
      <xdr:row>11</xdr:row>
      <xdr:rowOff>1238251</xdr:rowOff>
    </xdr:to>
    <xdr:pic>
      <xdr:nvPicPr>
        <xdr:cNvPr id="25" name="Image 24">
          <a:extLst>
            <a:ext uri="{FF2B5EF4-FFF2-40B4-BE49-F238E27FC236}">
              <a16:creationId xmlns:a16="http://schemas.microsoft.com/office/drawing/2014/main" id="{4CBA45BF-232B-AF77-D821-FD4EF9E293CC}"/>
            </a:ext>
          </a:extLst>
        </xdr:cNvPr>
        <xdr:cNvPicPr>
          <a:picLocks noChangeAspect="1"/>
        </xdr:cNvPicPr>
      </xdr:nvPicPr>
      <xdr:blipFill rotWithShape="1">
        <a:blip xmlns:r="http://schemas.openxmlformats.org/officeDocument/2006/relationships" r:embed="rId12"/>
        <a:srcRect r="4795" b="1911"/>
        <a:stretch/>
      </xdr:blipFill>
      <xdr:spPr>
        <a:xfrm>
          <a:off x="14478000" y="3157504"/>
          <a:ext cx="5391150" cy="2967072"/>
        </a:xfrm>
        <a:prstGeom prst="rect">
          <a:avLst/>
        </a:prstGeom>
      </xdr:spPr>
    </xdr:pic>
    <xdr:clientData/>
  </xdr:twoCellAnchor>
  <xdr:twoCellAnchor>
    <xdr:from>
      <xdr:col>6</xdr:col>
      <xdr:colOff>495300</xdr:colOff>
      <xdr:row>110</xdr:row>
      <xdr:rowOff>104775</xdr:rowOff>
    </xdr:from>
    <xdr:to>
      <xdr:col>13</xdr:col>
      <xdr:colOff>752475</xdr:colOff>
      <xdr:row>112</xdr:row>
      <xdr:rowOff>142875</xdr:rowOff>
    </xdr:to>
    <xdr:cxnSp macro="">
      <xdr:nvCxnSpPr>
        <xdr:cNvPr id="20" name="Connecteur droit avec flèche 19">
          <a:extLst>
            <a:ext uri="{FF2B5EF4-FFF2-40B4-BE49-F238E27FC236}">
              <a16:creationId xmlns:a16="http://schemas.microsoft.com/office/drawing/2014/main" id="{28167725-F3A3-4AB1-A221-A536B49AC0B3}"/>
            </a:ext>
          </a:extLst>
        </xdr:cNvPr>
        <xdr:cNvCxnSpPr/>
      </xdr:nvCxnSpPr>
      <xdr:spPr>
        <a:xfrm flipH="1">
          <a:off x="5153025" y="29403675"/>
          <a:ext cx="5229225" cy="4191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0</xdr:colOff>
      <xdr:row>82</xdr:row>
      <xdr:rowOff>0</xdr:rowOff>
    </xdr:from>
    <xdr:to>
      <xdr:col>25</xdr:col>
      <xdr:colOff>447034</xdr:colOff>
      <xdr:row>91</xdr:row>
      <xdr:rowOff>94980</xdr:rowOff>
    </xdr:to>
    <xdr:pic>
      <xdr:nvPicPr>
        <xdr:cNvPr id="3" name="Image 2">
          <a:extLst>
            <a:ext uri="{FF2B5EF4-FFF2-40B4-BE49-F238E27FC236}">
              <a16:creationId xmlns:a16="http://schemas.microsoft.com/office/drawing/2014/main" id="{3A53C52C-4A8F-D205-CB41-C15AC4093218}"/>
            </a:ext>
          </a:extLst>
        </xdr:cNvPr>
        <xdr:cNvPicPr>
          <a:picLocks noChangeAspect="1"/>
        </xdr:cNvPicPr>
      </xdr:nvPicPr>
      <xdr:blipFill>
        <a:blip xmlns:r="http://schemas.openxmlformats.org/officeDocument/2006/relationships" r:embed="rId13"/>
        <a:stretch>
          <a:fillRect/>
        </a:stretch>
      </xdr:blipFill>
      <xdr:spPr>
        <a:xfrm>
          <a:off x="14478000" y="23145750"/>
          <a:ext cx="5123809" cy="2161905"/>
        </a:xfrm>
        <a:prstGeom prst="rect">
          <a:avLst/>
        </a:prstGeom>
        <a:ln>
          <a:solidFill>
            <a:schemeClr val="accent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192406</xdr:colOff>
      <xdr:row>13</xdr:row>
      <xdr:rowOff>22412</xdr:rowOff>
    </xdr:from>
    <xdr:to>
      <xdr:col>5</xdr:col>
      <xdr:colOff>347382</xdr:colOff>
      <xdr:row>13</xdr:row>
      <xdr:rowOff>263899</xdr:rowOff>
    </xdr:to>
    <xdr:sp macro="" textlink="">
      <xdr:nvSpPr>
        <xdr:cNvPr id="2" name="Flèche : bas 1">
          <a:extLst>
            <a:ext uri="{FF2B5EF4-FFF2-40B4-BE49-F238E27FC236}">
              <a16:creationId xmlns:a16="http://schemas.microsoft.com/office/drawing/2014/main" id="{F4B42D08-C0CC-50B9-1F43-0A8B264D263E}"/>
            </a:ext>
          </a:extLst>
        </xdr:cNvPr>
        <xdr:cNvSpPr/>
      </xdr:nvSpPr>
      <xdr:spPr>
        <a:xfrm>
          <a:off x="3229200" y="4112559"/>
          <a:ext cx="154976" cy="241487"/>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914400</xdr:colOff>
      <xdr:row>20</xdr:row>
      <xdr:rowOff>38100</xdr:rowOff>
    </xdr:from>
    <xdr:to>
      <xdr:col>15</xdr:col>
      <xdr:colOff>1017269</xdr:colOff>
      <xdr:row>20</xdr:row>
      <xdr:rowOff>228600</xdr:rowOff>
    </xdr:to>
    <xdr:sp macro="" textlink="">
      <xdr:nvSpPr>
        <xdr:cNvPr id="5" name="Flèche : bas 4">
          <a:extLst>
            <a:ext uri="{FF2B5EF4-FFF2-40B4-BE49-F238E27FC236}">
              <a16:creationId xmlns:a16="http://schemas.microsoft.com/office/drawing/2014/main" id="{FDC29FB7-F725-442E-9F45-DB24109F82ED}"/>
            </a:ext>
          </a:extLst>
        </xdr:cNvPr>
        <xdr:cNvSpPr/>
      </xdr:nvSpPr>
      <xdr:spPr>
        <a:xfrm>
          <a:off x="10868025" y="6153150"/>
          <a:ext cx="102869" cy="1905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942975</xdr:colOff>
      <xdr:row>25</xdr:row>
      <xdr:rowOff>19050</xdr:rowOff>
    </xdr:from>
    <xdr:to>
      <xdr:col>15</xdr:col>
      <xdr:colOff>1045844</xdr:colOff>
      <xdr:row>25</xdr:row>
      <xdr:rowOff>209550</xdr:rowOff>
    </xdr:to>
    <xdr:sp macro="" textlink="">
      <xdr:nvSpPr>
        <xdr:cNvPr id="6" name="Flèche : bas 5">
          <a:extLst>
            <a:ext uri="{FF2B5EF4-FFF2-40B4-BE49-F238E27FC236}">
              <a16:creationId xmlns:a16="http://schemas.microsoft.com/office/drawing/2014/main" id="{57516410-1FE1-4B0E-B8AD-D592E6716C31}"/>
            </a:ext>
          </a:extLst>
        </xdr:cNvPr>
        <xdr:cNvSpPr/>
      </xdr:nvSpPr>
      <xdr:spPr>
        <a:xfrm>
          <a:off x="10896600" y="7400925"/>
          <a:ext cx="102869" cy="190500"/>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199464</xdr:colOff>
      <xdr:row>34</xdr:row>
      <xdr:rowOff>244063</xdr:rowOff>
    </xdr:from>
    <xdr:to>
      <xdr:col>10</xdr:col>
      <xdr:colOff>336176</xdr:colOff>
      <xdr:row>36</xdr:row>
      <xdr:rowOff>257736</xdr:rowOff>
    </xdr:to>
    <xdr:sp macro="" textlink="">
      <xdr:nvSpPr>
        <xdr:cNvPr id="7" name="Flèche : angle droit 6">
          <a:extLst>
            <a:ext uri="{FF2B5EF4-FFF2-40B4-BE49-F238E27FC236}">
              <a16:creationId xmlns:a16="http://schemas.microsoft.com/office/drawing/2014/main" id="{ECA1A892-3A6C-3007-1A82-45292B545AE6}"/>
            </a:ext>
          </a:extLst>
        </xdr:cNvPr>
        <xdr:cNvSpPr/>
      </xdr:nvSpPr>
      <xdr:spPr>
        <a:xfrm>
          <a:off x="6497170" y="11842151"/>
          <a:ext cx="484094" cy="854114"/>
        </a:xfrm>
        <a:prstGeom prst="bentUpArrow">
          <a:avLst/>
        </a:prstGeom>
        <a:solidFill>
          <a:srgbClr val="FFFF00"/>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179296</xdr:colOff>
      <xdr:row>20</xdr:row>
      <xdr:rowOff>22412</xdr:rowOff>
    </xdr:from>
    <xdr:to>
      <xdr:col>5</xdr:col>
      <xdr:colOff>334272</xdr:colOff>
      <xdr:row>20</xdr:row>
      <xdr:rowOff>263899</xdr:rowOff>
    </xdr:to>
    <xdr:sp macro="" textlink="">
      <xdr:nvSpPr>
        <xdr:cNvPr id="3" name="Flèche : bas 2">
          <a:extLst>
            <a:ext uri="{FF2B5EF4-FFF2-40B4-BE49-F238E27FC236}">
              <a16:creationId xmlns:a16="http://schemas.microsoft.com/office/drawing/2014/main" id="{F709E5DF-9D33-4160-9C33-DEA0E7367A11}"/>
            </a:ext>
          </a:extLst>
        </xdr:cNvPr>
        <xdr:cNvSpPr/>
      </xdr:nvSpPr>
      <xdr:spPr>
        <a:xfrm>
          <a:off x="3216090" y="7911353"/>
          <a:ext cx="154976" cy="241487"/>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475130</xdr:colOff>
      <xdr:row>56</xdr:row>
      <xdr:rowOff>211125</xdr:rowOff>
    </xdr:from>
    <xdr:to>
      <xdr:col>49</xdr:col>
      <xdr:colOff>261256</xdr:colOff>
      <xdr:row>60</xdr:row>
      <xdr:rowOff>122465</xdr:rowOff>
    </xdr:to>
    <xdr:sp macro="" textlink="">
      <xdr:nvSpPr>
        <xdr:cNvPr id="2" name="ZoneTexte 1">
          <a:extLst>
            <a:ext uri="{FF2B5EF4-FFF2-40B4-BE49-F238E27FC236}">
              <a16:creationId xmlns:a16="http://schemas.microsoft.com/office/drawing/2014/main" id="{60D4BB4F-82B3-4FF0-B21D-1DC0DD9791B4}"/>
            </a:ext>
          </a:extLst>
        </xdr:cNvPr>
        <xdr:cNvSpPr txBox="1"/>
      </xdr:nvSpPr>
      <xdr:spPr>
        <a:xfrm>
          <a:off x="16068916" y="14988482"/>
          <a:ext cx="6589697" cy="1244840"/>
        </a:xfrm>
        <a:prstGeom prst="borderCallout3">
          <a:avLst>
            <a:gd name="adj1" fmla="val -28249"/>
            <a:gd name="adj2" fmla="val 96569"/>
            <a:gd name="adj3" fmla="val -19558"/>
            <a:gd name="adj4" fmla="val 99492"/>
            <a:gd name="adj5" fmla="val -9720"/>
            <a:gd name="adj6" fmla="val 101270"/>
            <a:gd name="adj7" fmla="val 3525"/>
            <a:gd name="adj8" fmla="val 99651"/>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baseline="0">
              <a:solidFill>
                <a:schemeClr val="dk1"/>
              </a:solidFill>
              <a:effectLst/>
              <a:latin typeface="+mn-lt"/>
              <a:ea typeface="+mn-ea"/>
              <a:cs typeface="+mn-cs"/>
            </a:rPr>
            <a:t>En cas de </a:t>
          </a:r>
          <a:r>
            <a:rPr lang="fr-FR" sz="1100" b="1" baseline="0">
              <a:solidFill>
                <a:schemeClr val="dk1"/>
              </a:solidFill>
              <a:effectLst/>
              <a:latin typeface="+mn-lt"/>
              <a:ea typeface="+mn-ea"/>
              <a:cs typeface="+mn-cs"/>
            </a:rPr>
            <a:t>décompte forfaitaire</a:t>
          </a:r>
          <a:r>
            <a:rPr lang="fr-FR" sz="1100" baseline="0">
              <a:solidFill>
                <a:schemeClr val="dk1"/>
              </a:solidFill>
              <a:effectLst/>
              <a:latin typeface="+mn-lt"/>
              <a:ea typeface="+mn-ea"/>
              <a:cs typeface="+mn-cs"/>
            </a:rPr>
            <a:t>, la </a:t>
          </a:r>
          <a:r>
            <a:rPr lang="fr-FR" sz="1100">
              <a:solidFill>
                <a:schemeClr val="dk1"/>
              </a:solidFill>
              <a:effectLst/>
              <a:latin typeface="+mn-lt"/>
              <a:ea typeface="+mn-ea"/>
              <a:cs typeface="+mn-cs"/>
            </a:rPr>
            <a:t>différence peut être dûe</a:t>
          </a:r>
          <a:r>
            <a:rPr lang="fr-FR" sz="1100" baseline="0">
              <a:solidFill>
                <a:schemeClr val="dk1"/>
              </a:solidFill>
              <a:effectLst/>
              <a:latin typeface="+mn-lt"/>
              <a:ea typeface="+mn-ea"/>
              <a:cs typeface="+mn-cs"/>
            </a:rPr>
            <a:t> : </a:t>
          </a:r>
        </a:p>
        <a:p>
          <a:r>
            <a:rPr lang="fr-FR" sz="1100" baseline="0">
              <a:solidFill>
                <a:schemeClr val="dk1"/>
              </a:solidFill>
              <a:effectLst/>
              <a:latin typeface="+mn-lt"/>
              <a:ea typeface="+mn-ea"/>
              <a:cs typeface="+mn-cs"/>
            </a:rPr>
            <a:t>-au nombre de samedis et dimanches qui peut également légèrement varier d'une année sur l'autre (Base 104 samedis-dimanches)</a:t>
          </a:r>
        </a:p>
        <a:p>
          <a:r>
            <a:rPr lang="fr-FR" sz="1100" baseline="0">
              <a:solidFill>
                <a:schemeClr val="dk1"/>
              </a:solidFill>
              <a:effectLst/>
              <a:latin typeface="+mn-lt"/>
              <a:ea typeface="+mn-ea"/>
              <a:cs typeface="+mn-cs"/>
            </a:rPr>
            <a:t>-au nombre de jours calendaires qui peut varier les années bissextiles (366 au lieu 365)</a:t>
          </a:r>
        </a:p>
      </xdr:txBody>
    </xdr:sp>
    <xdr:clientData/>
  </xdr:twoCellAnchor>
  <xdr:twoCellAnchor>
    <xdr:from>
      <xdr:col>16</xdr:col>
      <xdr:colOff>89648</xdr:colOff>
      <xdr:row>2</xdr:row>
      <xdr:rowOff>84618</xdr:rowOff>
    </xdr:from>
    <xdr:to>
      <xdr:col>30</xdr:col>
      <xdr:colOff>475129</xdr:colOff>
      <xdr:row>17</xdr:row>
      <xdr:rowOff>26894</xdr:rowOff>
    </xdr:to>
    <xdr:sp macro="" textlink="">
      <xdr:nvSpPr>
        <xdr:cNvPr id="8" name="Rectangle : coins arrondis 7">
          <a:extLst>
            <a:ext uri="{FF2B5EF4-FFF2-40B4-BE49-F238E27FC236}">
              <a16:creationId xmlns:a16="http://schemas.microsoft.com/office/drawing/2014/main" id="{9802FEE1-B519-DA9C-183A-2B899DD194B5}"/>
            </a:ext>
          </a:extLst>
        </xdr:cNvPr>
        <xdr:cNvSpPr/>
      </xdr:nvSpPr>
      <xdr:spPr>
        <a:xfrm>
          <a:off x="7449672" y="658359"/>
          <a:ext cx="6615951" cy="3447476"/>
        </a:xfrm>
        <a:prstGeom prst="roundRect">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u="sng"/>
            <a:t>A faire :</a:t>
          </a:r>
          <a:br>
            <a:rPr lang="fr-FR" sz="1400"/>
          </a:br>
          <a:br>
            <a:rPr lang="fr-FR" sz="1400"/>
          </a:br>
          <a:r>
            <a:rPr lang="fr-FR" sz="1400"/>
            <a:t>-</a:t>
          </a:r>
          <a:r>
            <a:rPr lang="fr-FR" sz="1400" b="1"/>
            <a:t>Sélectionner la période </a:t>
          </a:r>
          <a:r>
            <a:rPr lang="fr-FR" sz="1400"/>
            <a:t>du planning dans la liste déroulante (en haut de la feuille).</a:t>
          </a:r>
          <a:br>
            <a:rPr lang="fr-FR" sz="1400"/>
          </a:br>
          <a:r>
            <a:rPr lang="fr-FR" sz="1400"/>
            <a:t>-</a:t>
          </a:r>
          <a:r>
            <a:rPr lang="fr-FR" sz="1400" b="1"/>
            <a:t>Saisir les dates des jours fériés </a:t>
          </a:r>
          <a:r>
            <a:rPr lang="fr-FR" sz="1400"/>
            <a:t>et les dates de début et fin de </a:t>
          </a:r>
          <a:r>
            <a:rPr lang="fr-FR" sz="1400" b="1"/>
            <a:t>vacances scolaires </a:t>
          </a:r>
          <a:r>
            <a:rPr lang="fr-FR" sz="1400"/>
            <a:t>dans les cases jaunes .</a:t>
          </a:r>
          <a:br>
            <a:rPr lang="fr-FR" sz="1400"/>
          </a:br>
          <a:r>
            <a:rPr lang="fr-FR" sz="1400" b="1"/>
            <a:t>-Saisir </a:t>
          </a:r>
          <a:r>
            <a:rPr lang="fr-FR" sz="1400"/>
            <a:t>le cas échéant </a:t>
          </a:r>
          <a:r>
            <a:rPr lang="fr-FR" sz="1400" b="1"/>
            <a:t>le</a:t>
          </a:r>
          <a:r>
            <a:rPr lang="fr-FR" sz="1400" b="1" baseline="0"/>
            <a:t> nombre</a:t>
          </a:r>
          <a:r>
            <a:rPr lang="fr-FR" sz="1400" b="1"/>
            <a:t> heures à travailler</a:t>
          </a:r>
          <a:r>
            <a:rPr lang="fr-FR" sz="1400"/>
            <a:t> </a:t>
          </a:r>
          <a:r>
            <a:rPr lang="fr-FR" sz="1400">
              <a:solidFill>
                <a:schemeClr val="lt1"/>
              </a:solidFill>
              <a:effectLst/>
              <a:latin typeface="+mn-lt"/>
              <a:ea typeface="+mn-ea"/>
              <a:cs typeface="+mn-cs"/>
            </a:rPr>
            <a:t>au format</a:t>
          </a:r>
          <a:r>
            <a:rPr lang="fr-FR" sz="1400" baseline="0">
              <a:solidFill>
                <a:schemeClr val="lt1"/>
              </a:solidFill>
              <a:effectLst/>
              <a:latin typeface="+mn-lt"/>
              <a:ea typeface="+mn-ea"/>
              <a:cs typeface="+mn-cs"/>
            </a:rPr>
            <a:t> H:MM</a:t>
          </a:r>
          <a:r>
            <a:rPr lang="fr-FR" sz="1400"/>
            <a:t> pendant les </a:t>
          </a:r>
          <a:r>
            <a:rPr lang="fr-FR" sz="1400" b="1"/>
            <a:t>petites et grandes vacances et le nombre d'heures à travailler pour préparer la rentrée  </a:t>
          </a:r>
          <a:r>
            <a:rPr lang="fr-FR" sz="1400">
              <a:solidFill>
                <a:schemeClr val="lt1"/>
              </a:solidFill>
              <a:effectLst/>
              <a:latin typeface="+mn-lt"/>
              <a:ea typeface="+mn-ea"/>
              <a:cs typeface="+mn-cs"/>
            </a:rPr>
            <a:t>au format</a:t>
          </a:r>
          <a:r>
            <a:rPr lang="fr-FR" sz="1400" baseline="0">
              <a:solidFill>
                <a:schemeClr val="lt1"/>
              </a:solidFill>
              <a:effectLst/>
              <a:latin typeface="+mn-lt"/>
              <a:ea typeface="+mn-ea"/>
              <a:cs typeface="+mn-cs"/>
            </a:rPr>
            <a:t> H:MM </a:t>
          </a:r>
          <a:r>
            <a:rPr lang="fr-FR" sz="1400">
              <a:solidFill>
                <a:schemeClr val="lt1"/>
              </a:solidFill>
              <a:effectLst/>
              <a:latin typeface="+mn-lt"/>
              <a:ea typeface="+mn-ea"/>
              <a:cs typeface="+mn-cs"/>
            </a:rPr>
            <a:t>dans les colonnes "prévu" en écrasant les formules excel.</a:t>
          </a:r>
          <a:br>
            <a:rPr lang="fr-FR" sz="1400">
              <a:solidFill>
                <a:schemeClr val="lt1"/>
              </a:solidFill>
              <a:effectLst/>
              <a:latin typeface="+mn-lt"/>
              <a:ea typeface="+mn-ea"/>
              <a:cs typeface="+mn-cs"/>
            </a:rPr>
          </a:br>
          <a:r>
            <a:rPr lang="fr-FR" sz="1400">
              <a:solidFill>
                <a:schemeClr val="lt1"/>
              </a:solidFill>
              <a:effectLst/>
              <a:latin typeface="+mn-lt"/>
              <a:ea typeface="+mn-ea"/>
              <a:cs typeface="+mn-cs"/>
            </a:rPr>
            <a:t>-Planifier la réalisation</a:t>
          </a:r>
          <a:r>
            <a:rPr lang="fr-FR" sz="1400" baseline="0">
              <a:solidFill>
                <a:schemeClr val="lt1"/>
              </a:solidFill>
              <a:effectLst/>
              <a:latin typeface="+mn-lt"/>
              <a:ea typeface="+mn-ea"/>
              <a:cs typeface="+mn-cs"/>
            </a:rPr>
            <a:t> de la </a:t>
          </a:r>
          <a:r>
            <a:rPr lang="fr-FR" sz="1400" b="1" baseline="0">
              <a:solidFill>
                <a:schemeClr val="lt1"/>
              </a:solidFill>
              <a:effectLst/>
              <a:latin typeface="+mn-lt"/>
              <a:ea typeface="+mn-ea"/>
              <a:cs typeface="+mn-cs"/>
            </a:rPr>
            <a:t>journée de solidarité.</a:t>
          </a:r>
          <a:br>
            <a:rPr lang="fr-FR" sz="1400"/>
          </a:br>
          <a:r>
            <a:rPr lang="fr-FR" sz="1400">
              <a:solidFill>
                <a:schemeClr val="lt1"/>
              </a:solidFill>
              <a:effectLst/>
              <a:latin typeface="+mn-lt"/>
              <a:ea typeface="+mn-ea"/>
              <a:cs typeface="+mn-cs"/>
            </a:rPr>
            <a:t>-</a:t>
          </a:r>
          <a:r>
            <a:rPr lang="fr-FR" sz="1400" b="1">
              <a:solidFill>
                <a:schemeClr val="lt1"/>
              </a:solidFill>
              <a:effectLst/>
              <a:latin typeface="+mn-lt"/>
              <a:ea typeface="+mn-ea"/>
              <a:cs typeface="+mn-cs"/>
            </a:rPr>
            <a:t>Positionner les congés</a:t>
          </a:r>
          <a:r>
            <a:rPr lang="fr-FR" sz="1400" b="1" baseline="0">
              <a:solidFill>
                <a:schemeClr val="lt1"/>
              </a:solidFill>
              <a:effectLst/>
              <a:latin typeface="+mn-lt"/>
              <a:ea typeface="+mn-ea"/>
              <a:cs typeface="+mn-cs"/>
            </a:rPr>
            <a:t> annuels </a:t>
          </a:r>
          <a:r>
            <a:rPr lang="fr-FR" sz="1400" b="0" baseline="0">
              <a:solidFill>
                <a:schemeClr val="lt1"/>
              </a:solidFill>
              <a:effectLst/>
              <a:latin typeface="+mn-lt"/>
              <a:ea typeface="+mn-ea"/>
              <a:cs typeface="+mn-cs"/>
            </a:rPr>
            <a:t>en écrivant </a:t>
          </a:r>
          <a:r>
            <a:rPr lang="fr-FR" sz="1400" b="1" baseline="0">
              <a:solidFill>
                <a:schemeClr val="lt1"/>
              </a:solidFill>
              <a:effectLst/>
              <a:latin typeface="+mn-lt"/>
              <a:ea typeface="+mn-ea"/>
              <a:cs typeface="+mn-cs"/>
            </a:rPr>
            <a:t>"CA" </a:t>
          </a:r>
          <a:r>
            <a:rPr lang="fr-FR" sz="1400">
              <a:solidFill>
                <a:schemeClr val="lt1"/>
              </a:solidFill>
              <a:effectLst/>
              <a:latin typeface="+mn-lt"/>
              <a:ea typeface="+mn-ea"/>
              <a:cs typeface="+mn-cs"/>
            </a:rPr>
            <a:t>dans les colonnes "Prévu" en écrasant les formules excel</a:t>
          </a:r>
          <a:br>
            <a:rPr lang="fr-FR" sz="1400"/>
          </a:br>
          <a:r>
            <a:rPr lang="fr-FR" sz="1400"/>
            <a:t>-Si les conditions d'acquisition sont remplies</a:t>
          </a:r>
          <a:r>
            <a:rPr lang="fr-FR" sz="1400" b="1"/>
            <a:t>, positionner le(s) congé(s) de fractionnement </a:t>
          </a:r>
          <a:r>
            <a:rPr lang="fr-FR" sz="1400"/>
            <a:t>en</a:t>
          </a:r>
          <a:r>
            <a:rPr lang="fr-FR" sz="1400" baseline="0"/>
            <a:t> écrivant </a:t>
          </a:r>
          <a:r>
            <a:rPr lang="fr-FR" sz="1400" b="1" baseline="0"/>
            <a:t>"FR" </a:t>
          </a:r>
          <a:r>
            <a:rPr lang="fr-FR" sz="1400">
              <a:solidFill>
                <a:schemeClr val="lt1"/>
              </a:solidFill>
              <a:effectLst/>
              <a:latin typeface="+mn-lt"/>
              <a:ea typeface="+mn-ea"/>
              <a:cs typeface="+mn-cs"/>
            </a:rPr>
            <a:t>dans les colonnes "Prévu" en écrasant les formules excel. </a:t>
          </a:r>
          <a:endParaRPr lang="fr-FR" sz="1200"/>
        </a:p>
      </xdr:txBody>
    </xdr: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3EFF-DDB7-4B5F-B99A-301CEBB3BE47}">
  <sheetPr>
    <tabColor theme="0"/>
    <pageSetUpPr fitToPage="1"/>
  </sheetPr>
  <dimension ref="A1:R7"/>
  <sheetViews>
    <sheetView showGridLines="0" tabSelected="1" zoomScale="85" zoomScaleNormal="85" workbookViewId="0">
      <selection activeCell="P37" sqref="P37"/>
    </sheetView>
  </sheetViews>
  <sheetFormatPr baseColWidth="10" defaultColWidth="11.44140625" defaultRowHeight="14.4" x14ac:dyDescent="0.3"/>
  <sheetData>
    <row r="1" spans="1:18" ht="43.5" customHeight="1" x14ac:dyDescent="0.3">
      <c r="A1" s="198"/>
      <c r="B1" s="198"/>
      <c r="C1" s="198"/>
      <c r="D1" s="199" t="s">
        <v>141</v>
      </c>
      <c r="E1" s="200"/>
      <c r="F1" s="200"/>
      <c r="G1" s="200"/>
      <c r="H1" s="200"/>
      <c r="I1" s="200"/>
      <c r="J1" s="200"/>
      <c r="K1" s="200"/>
      <c r="L1" s="200"/>
      <c r="M1" s="201"/>
      <c r="N1" s="208"/>
      <c r="O1" s="209"/>
      <c r="P1" s="209"/>
    </row>
    <row r="2" spans="1:18" x14ac:dyDescent="0.3">
      <c r="A2" s="198"/>
      <c r="B2" s="198"/>
      <c r="C2" s="198"/>
      <c r="D2" s="202"/>
      <c r="E2" s="203"/>
      <c r="F2" s="203"/>
      <c r="G2" s="203"/>
      <c r="H2" s="203"/>
      <c r="I2" s="203"/>
      <c r="J2" s="203"/>
      <c r="K2" s="203"/>
      <c r="L2" s="203"/>
      <c r="M2" s="204"/>
      <c r="N2" s="208"/>
      <c r="O2" s="209"/>
      <c r="P2" s="209"/>
    </row>
    <row r="3" spans="1:18" x14ac:dyDescent="0.3">
      <c r="A3" s="198"/>
      <c r="B3" s="198"/>
      <c r="C3" s="198"/>
      <c r="D3" s="202"/>
      <c r="E3" s="203"/>
      <c r="F3" s="203"/>
      <c r="G3" s="203"/>
      <c r="H3" s="203"/>
      <c r="I3" s="203"/>
      <c r="J3" s="203"/>
      <c r="K3" s="203"/>
      <c r="L3" s="203"/>
      <c r="M3" s="204"/>
      <c r="N3" s="208"/>
      <c r="O3" s="209"/>
      <c r="P3" s="209"/>
    </row>
    <row r="4" spans="1:18" ht="21.75" customHeight="1" x14ac:dyDescent="0.3">
      <c r="A4" s="198"/>
      <c r="B4" s="198"/>
      <c r="C4" s="198"/>
      <c r="D4" s="202"/>
      <c r="E4" s="203"/>
      <c r="F4" s="203"/>
      <c r="G4" s="203"/>
      <c r="H4" s="203"/>
      <c r="I4" s="203"/>
      <c r="J4" s="203"/>
      <c r="K4" s="203"/>
      <c r="L4" s="203"/>
      <c r="M4" s="204"/>
      <c r="N4" s="208"/>
      <c r="O4" s="209"/>
      <c r="P4" s="209"/>
      <c r="Q4" s="117"/>
      <c r="R4" s="117"/>
    </row>
    <row r="5" spans="1:18" ht="15" customHeight="1" x14ac:dyDescent="0.3">
      <c r="A5" s="198"/>
      <c r="B5" s="198"/>
      <c r="C5" s="198"/>
      <c r="D5" s="202"/>
      <c r="E5" s="203"/>
      <c r="F5" s="203"/>
      <c r="G5" s="203"/>
      <c r="H5" s="203"/>
      <c r="I5" s="203"/>
      <c r="J5" s="203"/>
      <c r="K5" s="203"/>
      <c r="L5" s="203"/>
      <c r="M5" s="204"/>
      <c r="N5" s="208"/>
      <c r="O5" s="209"/>
      <c r="P5" s="209"/>
    </row>
    <row r="6" spans="1:18" ht="15" customHeight="1" x14ac:dyDescent="0.3">
      <c r="A6" s="198"/>
      <c r="B6" s="198"/>
      <c r="C6" s="198"/>
      <c r="D6" s="202"/>
      <c r="E6" s="203"/>
      <c r="F6" s="203"/>
      <c r="G6" s="203"/>
      <c r="H6" s="203"/>
      <c r="I6" s="203"/>
      <c r="J6" s="203"/>
      <c r="K6" s="203"/>
      <c r="L6" s="203"/>
      <c r="M6" s="204"/>
      <c r="N6" s="208"/>
      <c r="O6" s="209"/>
      <c r="P6" s="209"/>
    </row>
    <row r="7" spans="1:18" ht="15.75" customHeight="1" thickBot="1" x14ac:dyDescent="0.35">
      <c r="A7" s="198"/>
      <c r="B7" s="198"/>
      <c r="C7" s="198"/>
      <c r="D7" s="205"/>
      <c r="E7" s="206"/>
      <c r="F7" s="206"/>
      <c r="G7" s="206"/>
      <c r="H7" s="206"/>
      <c r="I7" s="206"/>
      <c r="J7" s="206"/>
      <c r="K7" s="206"/>
      <c r="L7" s="206"/>
      <c r="M7" s="207"/>
      <c r="N7" s="208"/>
      <c r="O7" s="209"/>
      <c r="P7" s="209"/>
    </row>
  </sheetData>
  <sheetProtection algorithmName="SHA-512" hashValue="wZXEM1OJ1CIAuo5WpnjG7c0YaX5UjckRaOUp3SwYMU3/3vMk1rd5twifAauUgxkHusWQ4tdx2C4VwjNmmVSJWA==" saltValue="t8sq9aBRIR21HC1Ca8virA==" spinCount="100000" sheet="1" objects="1" scenarios="1"/>
  <mergeCells count="3">
    <mergeCell ref="A1:C7"/>
    <mergeCell ref="D1:M7"/>
    <mergeCell ref="N1:P7"/>
  </mergeCells>
  <pageMargins left="0.7" right="0.7" top="0.75" bottom="0.75" header="0.3" footer="0.3"/>
  <pageSetup paperSize="9" scale="47" fitToHeight="0" orientation="portrait" horizontalDpi="4294967292"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CEF07-3BCB-4BC1-9900-C5EB19549C8A}">
  <sheetPr>
    <tabColor theme="5" tint="0.39997558519241921"/>
    <pageSetUpPr fitToPage="1"/>
  </sheetPr>
  <dimension ref="A1:AF127"/>
  <sheetViews>
    <sheetView showGridLines="0" zoomScaleNormal="100" zoomScaleSheetLayoutView="70" workbookViewId="0">
      <selection sqref="A1:B1"/>
    </sheetView>
  </sheetViews>
  <sheetFormatPr baseColWidth="10" defaultRowHeight="14.4" x14ac:dyDescent="0.3"/>
  <cols>
    <col min="1" max="1" width="11.44140625" customWidth="1"/>
    <col min="3" max="3" width="12.6640625" customWidth="1"/>
    <col min="8" max="8" width="16.44140625" customWidth="1"/>
    <col min="9" max="9" width="5.109375" customWidth="1"/>
    <col min="10" max="10" width="7.33203125" customWidth="1"/>
    <col min="17" max="17" width="16.88671875" customWidth="1"/>
    <col min="19" max="19" width="10.109375" customWidth="1"/>
    <col min="20" max="20" width="13" customWidth="1"/>
    <col min="31" max="31" width="4.109375" customWidth="1"/>
    <col min="32" max="32" width="31.44140625" customWidth="1"/>
  </cols>
  <sheetData>
    <row r="1" spans="1:32" ht="81" customHeight="1" thickBot="1" x14ac:dyDescent="0.35">
      <c r="A1" s="198" t="e" vm="1">
        <v>#VALUE!</v>
      </c>
      <c r="B1" s="198"/>
      <c r="C1" s="240" t="s">
        <v>126</v>
      </c>
      <c r="D1" s="241"/>
      <c r="E1" s="241"/>
      <c r="F1" s="241"/>
      <c r="G1" s="241"/>
      <c r="H1" s="241"/>
      <c r="I1" s="241"/>
      <c r="J1" s="241"/>
      <c r="K1" s="241"/>
      <c r="L1" s="241"/>
      <c r="M1" s="241"/>
      <c r="N1" s="241"/>
      <c r="O1" s="241"/>
      <c r="P1" s="241"/>
      <c r="Q1" s="239" t="e" vm="2">
        <v>#VALUE!</v>
      </c>
      <c r="R1" s="198"/>
      <c r="S1" s="198" t="e" vm="1">
        <v>#VALUE!</v>
      </c>
      <c r="T1" s="198"/>
      <c r="U1" s="240" t="s">
        <v>126</v>
      </c>
      <c r="V1" s="241"/>
      <c r="W1" s="241"/>
      <c r="X1" s="241"/>
      <c r="Y1" s="241"/>
      <c r="Z1" s="241"/>
      <c r="AA1" s="241"/>
      <c r="AB1" s="241"/>
      <c r="AC1" s="241"/>
      <c r="AD1" s="241"/>
      <c r="AE1" s="239" t="e" vm="2">
        <v>#VALUE!</v>
      </c>
      <c r="AF1" s="198"/>
    </row>
    <row r="2" spans="1:32" ht="38.25" customHeight="1" x14ac:dyDescent="0.3">
      <c r="A2" s="233" t="s">
        <v>134</v>
      </c>
      <c r="B2" s="234"/>
      <c r="C2" s="234"/>
      <c r="D2" s="234"/>
      <c r="E2" s="234"/>
      <c r="F2" s="234"/>
      <c r="G2" s="234"/>
      <c r="H2" s="234"/>
      <c r="T2" s="242" t="s">
        <v>135</v>
      </c>
      <c r="U2" s="242"/>
      <c r="V2" s="242"/>
      <c r="W2" s="242"/>
      <c r="X2" s="242"/>
      <c r="Y2" s="242"/>
      <c r="Z2" s="242"/>
      <c r="AA2" s="242"/>
    </row>
    <row r="3" spans="1:32" ht="59.25" customHeight="1" x14ac:dyDescent="0.3">
      <c r="A3" s="237" t="s">
        <v>132</v>
      </c>
      <c r="B3" s="237"/>
      <c r="C3" s="237"/>
      <c r="D3" s="237"/>
      <c r="E3" s="237"/>
      <c r="F3" s="237"/>
      <c r="G3" s="237"/>
      <c r="H3" s="237"/>
      <c r="I3" s="87"/>
      <c r="T3" s="237" t="s">
        <v>131</v>
      </c>
      <c r="U3" s="237"/>
      <c r="V3" s="237"/>
      <c r="W3" s="237"/>
      <c r="X3" s="237"/>
      <c r="Y3" s="237"/>
      <c r="Z3" s="237"/>
      <c r="AA3" s="237"/>
      <c r="AB3" s="237"/>
      <c r="AC3" s="237"/>
      <c r="AD3" s="237"/>
    </row>
    <row r="4" spans="1:32" ht="21" customHeight="1" x14ac:dyDescent="0.3">
      <c r="A4" s="237"/>
      <c r="B4" s="237"/>
      <c r="C4" s="237"/>
      <c r="D4" s="237"/>
      <c r="E4" s="237"/>
      <c r="F4" s="237"/>
      <c r="G4" s="237"/>
      <c r="H4" s="237"/>
      <c r="I4" s="87"/>
      <c r="T4" s="237"/>
      <c r="U4" s="237"/>
      <c r="V4" s="237"/>
      <c r="W4" s="237"/>
      <c r="X4" s="237"/>
      <c r="Y4" s="237"/>
      <c r="Z4" s="237"/>
      <c r="AA4" s="237"/>
      <c r="AB4" s="237"/>
      <c r="AC4" s="237"/>
      <c r="AD4" s="237"/>
    </row>
    <row r="5" spans="1:32" ht="47.25" customHeight="1" x14ac:dyDescent="0.3">
      <c r="A5" s="235" t="s">
        <v>124</v>
      </c>
      <c r="B5" s="235"/>
      <c r="C5" s="235"/>
      <c r="D5" s="235"/>
      <c r="E5" s="235"/>
      <c r="F5" s="235"/>
      <c r="G5" s="235"/>
      <c r="H5" s="235"/>
      <c r="I5" s="88"/>
      <c r="T5" s="243" t="s">
        <v>128</v>
      </c>
      <c r="U5" s="243"/>
      <c r="V5" s="243"/>
      <c r="W5" s="243"/>
      <c r="X5" s="243"/>
      <c r="Y5" s="243"/>
      <c r="Z5" s="243"/>
      <c r="AA5" s="243"/>
      <c r="AB5" s="243"/>
      <c r="AC5" s="243"/>
    </row>
    <row r="6" spans="1:32" ht="19.5" customHeight="1" x14ac:dyDescent="0.3"/>
    <row r="7" spans="1:32" ht="15.75" customHeight="1" x14ac:dyDescent="0.3">
      <c r="K7" s="210" t="s">
        <v>133</v>
      </c>
      <c r="L7" s="211"/>
      <c r="M7" s="211"/>
      <c r="N7" s="211"/>
      <c r="O7" s="211"/>
      <c r="P7" s="211"/>
      <c r="Q7" s="211"/>
      <c r="R7" s="212"/>
    </row>
    <row r="8" spans="1:32" ht="64.5" customHeight="1" x14ac:dyDescent="0.3">
      <c r="K8" s="213"/>
      <c r="L8" s="214"/>
      <c r="M8" s="214"/>
      <c r="N8" s="214"/>
      <c r="O8" s="214"/>
      <c r="P8" s="214"/>
      <c r="Q8" s="214"/>
      <c r="R8" s="215"/>
    </row>
    <row r="9" spans="1:32" x14ac:dyDescent="0.3">
      <c r="K9" s="213"/>
      <c r="L9" s="214"/>
      <c r="M9" s="214"/>
      <c r="N9" s="214"/>
      <c r="O9" s="214"/>
      <c r="P9" s="214"/>
      <c r="Q9" s="214"/>
      <c r="R9" s="215"/>
    </row>
    <row r="10" spans="1:32" ht="12.75" customHeight="1" x14ac:dyDescent="0.3">
      <c r="K10" s="216"/>
      <c r="L10" s="217"/>
      <c r="M10" s="217"/>
      <c r="N10" s="217"/>
      <c r="O10" s="217"/>
      <c r="P10" s="217"/>
      <c r="Q10" s="217"/>
      <c r="R10" s="218"/>
    </row>
    <row r="12" spans="1:32" ht="106.5" customHeight="1" x14ac:dyDescent="0.3">
      <c r="K12" s="210" t="s">
        <v>170</v>
      </c>
      <c r="L12" s="211"/>
      <c r="M12" s="211"/>
      <c r="N12" s="211"/>
      <c r="O12" s="211"/>
      <c r="P12" s="211"/>
      <c r="Q12" s="211"/>
      <c r="R12" s="212"/>
    </row>
    <row r="13" spans="1:32" ht="75" customHeight="1" x14ac:dyDescent="0.3">
      <c r="K13" s="216"/>
      <c r="L13" s="217"/>
      <c r="M13" s="217"/>
      <c r="N13" s="217"/>
      <c r="O13" s="217"/>
      <c r="P13" s="217"/>
      <c r="Q13" s="217"/>
      <c r="R13" s="218"/>
      <c r="T13" s="236" t="s">
        <v>174</v>
      </c>
      <c r="U13" s="236"/>
      <c r="V13" s="236"/>
      <c r="W13" s="236"/>
      <c r="X13" s="236"/>
      <c r="Y13" s="236"/>
      <c r="Z13" s="236"/>
      <c r="AA13" s="236"/>
      <c r="AB13" s="236"/>
      <c r="AC13" s="236"/>
    </row>
    <row r="14" spans="1:32" ht="50.25" customHeight="1" x14ac:dyDescent="0.3">
      <c r="A14" s="236" t="s">
        <v>125</v>
      </c>
      <c r="B14" s="236"/>
      <c r="C14" s="236"/>
      <c r="D14" s="236"/>
      <c r="E14" s="236"/>
      <c r="F14" s="236"/>
      <c r="G14" s="236"/>
      <c r="H14" s="236"/>
      <c r="I14" s="89"/>
      <c r="T14" s="236"/>
      <c r="U14" s="236"/>
      <c r="V14" s="236"/>
      <c r="W14" s="236"/>
      <c r="X14" s="236"/>
      <c r="Y14" s="236"/>
      <c r="Z14" s="236"/>
      <c r="AA14" s="236"/>
      <c r="AB14" s="236"/>
      <c r="AC14" s="236"/>
    </row>
    <row r="15" spans="1:32" ht="7.5" customHeight="1" x14ac:dyDescent="0.3"/>
    <row r="16" spans="1:32" ht="63.75" customHeight="1" x14ac:dyDescent="0.3"/>
    <row r="17" spans="1:29" ht="15" customHeight="1" x14ac:dyDescent="0.3">
      <c r="K17" s="247" t="s">
        <v>172</v>
      </c>
      <c r="L17" s="248"/>
      <c r="M17" s="248"/>
      <c r="N17" s="248"/>
      <c r="O17" s="248"/>
      <c r="P17" s="248"/>
      <c r="Q17" s="248"/>
      <c r="R17" s="249"/>
    </row>
    <row r="18" spans="1:29" ht="15" customHeight="1" x14ac:dyDescent="0.3">
      <c r="K18" s="250"/>
      <c r="L18" s="237"/>
      <c r="M18" s="237"/>
      <c r="N18" s="237"/>
      <c r="O18" s="237"/>
      <c r="P18" s="237"/>
      <c r="Q18" s="237"/>
      <c r="R18" s="251"/>
    </row>
    <row r="19" spans="1:29" x14ac:dyDescent="0.3">
      <c r="K19" s="250"/>
      <c r="L19" s="237"/>
      <c r="M19" s="237"/>
      <c r="N19" s="237"/>
      <c r="O19" s="237"/>
      <c r="P19" s="237"/>
      <c r="Q19" s="237"/>
      <c r="R19" s="251"/>
    </row>
    <row r="20" spans="1:29" x14ac:dyDescent="0.3">
      <c r="K20" s="250"/>
      <c r="L20" s="237"/>
      <c r="M20" s="237"/>
      <c r="N20" s="237"/>
      <c r="O20" s="237"/>
      <c r="P20" s="237"/>
      <c r="Q20" s="237"/>
      <c r="R20" s="251"/>
    </row>
    <row r="21" spans="1:29" x14ac:dyDescent="0.3">
      <c r="K21" s="250"/>
      <c r="L21" s="237"/>
      <c r="M21" s="237"/>
      <c r="N21" s="237"/>
      <c r="O21" s="237"/>
      <c r="P21" s="237"/>
      <c r="Q21" s="237"/>
      <c r="R21" s="251"/>
    </row>
    <row r="22" spans="1:29" x14ac:dyDescent="0.3">
      <c r="K22" s="250"/>
      <c r="L22" s="237"/>
      <c r="M22" s="237"/>
      <c r="N22" s="237"/>
      <c r="O22" s="237"/>
      <c r="P22" s="237"/>
      <c r="Q22" s="237"/>
      <c r="R22" s="251"/>
    </row>
    <row r="23" spans="1:29" x14ac:dyDescent="0.3">
      <c r="K23" s="250"/>
      <c r="L23" s="237"/>
      <c r="M23" s="237"/>
      <c r="N23" s="237"/>
      <c r="O23" s="237"/>
      <c r="P23" s="237"/>
      <c r="Q23" s="237"/>
      <c r="R23" s="251"/>
    </row>
    <row r="24" spans="1:29" ht="15" customHeight="1" x14ac:dyDescent="0.3">
      <c r="K24" s="252"/>
      <c r="L24" s="253"/>
      <c r="M24" s="253"/>
      <c r="N24" s="253"/>
      <c r="O24" s="253"/>
      <c r="P24" s="253"/>
      <c r="Q24" s="253"/>
      <c r="R24" s="254"/>
    </row>
    <row r="25" spans="1:29" ht="15" customHeight="1" x14ac:dyDescent="0.3">
      <c r="K25" s="178"/>
      <c r="L25" s="179"/>
      <c r="M25" s="179"/>
      <c r="N25" s="179"/>
      <c r="O25" s="179"/>
      <c r="P25" s="179"/>
      <c r="Q25" s="179"/>
      <c r="R25" s="179"/>
    </row>
    <row r="26" spans="1:29" x14ac:dyDescent="0.3">
      <c r="K26" s="178"/>
      <c r="L26" s="179"/>
      <c r="M26" s="179"/>
      <c r="N26" s="179"/>
      <c r="O26" s="179"/>
      <c r="P26" s="179"/>
      <c r="Q26" s="179"/>
      <c r="R26" s="179"/>
    </row>
    <row r="27" spans="1:29" ht="82.5" customHeight="1" x14ac:dyDescent="0.3">
      <c r="K27" s="244" t="s">
        <v>173</v>
      </c>
      <c r="L27" s="245"/>
      <c r="M27" s="245"/>
      <c r="N27" s="245"/>
      <c r="O27" s="245"/>
      <c r="P27" s="245"/>
      <c r="Q27" s="245"/>
      <c r="R27" s="246"/>
    </row>
    <row r="28" spans="1:29" ht="15" customHeight="1" x14ac:dyDescent="0.3">
      <c r="A28" s="222" t="s">
        <v>127</v>
      </c>
      <c r="B28" s="222"/>
      <c r="C28" s="222"/>
      <c r="D28" s="222"/>
      <c r="E28" s="222"/>
      <c r="F28" s="222"/>
      <c r="G28" s="222"/>
      <c r="H28" s="222"/>
      <c r="T28" s="222" t="s">
        <v>175</v>
      </c>
      <c r="U28" s="222"/>
      <c r="V28" s="222"/>
      <c r="W28" s="222"/>
      <c r="X28" s="222"/>
      <c r="Y28" s="222"/>
      <c r="Z28" s="222"/>
      <c r="AA28" s="222"/>
      <c r="AB28" s="222"/>
      <c r="AC28" s="222"/>
    </row>
    <row r="29" spans="1:29" ht="13.5" customHeight="1" x14ac:dyDescent="0.3">
      <c r="A29" s="222"/>
      <c r="B29" s="222"/>
      <c r="C29" s="222"/>
      <c r="D29" s="222"/>
      <c r="E29" s="222"/>
      <c r="F29" s="222"/>
      <c r="G29" s="222"/>
      <c r="H29" s="222"/>
      <c r="T29" s="222"/>
      <c r="U29" s="222"/>
      <c r="V29" s="222"/>
      <c r="W29" s="222"/>
      <c r="X29" s="222"/>
      <c r="Y29" s="222"/>
      <c r="Z29" s="222"/>
      <c r="AA29" s="222"/>
      <c r="AB29" s="222"/>
      <c r="AC29" s="222"/>
    </row>
    <row r="30" spans="1:29" ht="12.75" customHeight="1" x14ac:dyDescent="0.3">
      <c r="A30" s="222"/>
      <c r="B30" s="222"/>
      <c r="C30" s="222"/>
      <c r="D30" s="222"/>
      <c r="E30" s="222"/>
      <c r="F30" s="222"/>
      <c r="G30" s="222"/>
      <c r="H30" s="222"/>
      <c r="T30" s="222"/>
      <c r="U30" s="222"/>
      <c r="V30" s="222"/>
      <c r="W30" s="222"/>
      <c r="X30" s="222"/>
      <c r="Y30" s="222"/>
      <c r="Z30" s="222"/>
      <c r="AA30" s="222"/>
      <c r="AB30" s="222"/>
      <c r="AC30" s="222"/>
    </row>
    <row r="31" spans="1:29" ht="31.5" customHeight="1" x14ac:dyDescent="0.3">
      <c r="I31" s="91"/>
      <c r="T31" s="222"/>
      <c r="U31" s="222"/>
      <c r="V31" s="222"/>
      <c r="W31" s="222"/>
      <c r="X31" s="222"/>
      <c r="Y31" s="222"/>
      <c r="Z31" s="222"/>
      <c r="AA31" s="222"/>
      <c r="AB31" s="222"/>
      <c r="AC31" s="222"/>
    </row>
    <row r="32" spans="1:29" ht="3" customHeight="1" x14ac:dyDescent="0.3">
      <c r="T32" s="222"/>
      <c r="U32" s="222"/>
      <c r="V32" s="222"/>
      <c r="W32" s="222"/>
      <c r="X32" s="222"/>
      <c r="Y32" s="222"/>
      <c r="Z32" s="222"/>
      <c r="AA32" s="222"/>
      <c r="AB32" s="222"/>
      <c r="AC32" s="222"/>
    </row>
    <row r="33" spans="11:29" ht="15" customHeight="1" x14ac:dyDescent="0.3">
      <c r="T33" s="222"/>
      <c r="U33" s="222"/>
      <c r="V33" s="222"/>
      <c r="W33" s="222"/>
      <c r="X33" s="222"/>
      <c r="Y33" s="222"/>
      <c r="Z33" s="222"/>
      <c r="AA33" s="222"/>
      <c r="AB33" s="222"/>
      <c r="AC33" s="222"/>
    </row>
    <row r="34" spans="11:29" ht="15" customHeight="1" x14ac:dyDescent="0.3">
      <c r="T34" s="222"/>
      <c r="U34" s="222"/>
      <c r="V34" s="222"/>
      <c r="W34" s="222"/>
      <c r="X34" s="222"/>
      <c r="Y34" s="222"/>
      <c r="Z34" s="222"/>
      <c r="AA34" s="222"/>
      <c r="AB34" s="222"/>
      <c r="AC34" s="222"/>
    </row>
    <row r="35" spans="11:29" ht="15" customHeight="1" x14ac:dyDescent="0.3">
      <c r="K35" s="210" t="s">
        <v>137</v>
      </c>
      <c r="L35" s="211"/>
      <c r="M35" s="211"/>
      <c r="N35" s="211"/>
      <c r="O35" s="211"/>
      <c r="P35" s="211"/>
      <c r="Q35" s="211"/>
      <c r="R35" s="212"/>
      <c r="T35" s="222"/>
      <c r="U35" s="222"/>
      <c r="V35" s="222"/>
      <c r="W35" s="222"/>
      <c r="X35" s="222"/>
      <c r="Y35" s="222"/>
      <c r="Z35" s="222"/>
      <c r="AA35" s="222"/>
      <c r="AB35" s="222"/>
      <c r="AC35" s="222"/>
    </row>
    <row r="36" spans="11:29" ht="15" customHeight="1" x14ac:dyDescent="0.3">
      <c r="K36" s="213"/>
      <c r="L36" s="214"/>
      <c r="M36" s="214"/>
      <c r="N36" s="214"/>
      <c r="O36" s="214"/>
      <c r="P36" s="214"/>
      <c r="Q36" s="214"/>
      <c r="R36" s="215"/>
      <c r="T36" s="93" t="s">
        <v>129</v>
      </c>
    </row>
    <row r="37" spans="11:29" ht="15" customHeight="1" x14ac:dyDescent="0.3">
      <c r="K37" s="213"/>
      <c r="L37" s="214"/>
      <c r="M37" s="214"/>
      <c r="N37" s="214"/>
      <c r="O37" s="214"/>
      <c r="P37" s="214"/>
      <c r="Q37" s="214"/>
      <c r="R37" s="215"/>
    </row>
    <row r="38" spans="11:29" x14ac:dyDescent="0.3">
      <c r="K38" s="213"/>
      <c r="L38" s="214"/>
      <c r="M38" s="214"/>
      <c r="N38" s="214"/>
      <c r="O38" s="214"/>
      <c r="P38" s="214"/>
      <c r="Q38" s="214"/>
      <c r="R38" s="215"/>
    </row>
    <row r="39" spans="11:29" x14ac:dyDescent="0.3">
      <c r="K39" s="213"/>
      <c r="L39" s="214"/>
      <c r="M39" s="214"/>
      <c r="N39" s="214"/>
      <c r="O39" s="214"/>
      <c r="P39" s="214"/>
      <c r="Q39" s="214"/>
      <c r="R39" s="215"/>
    </row>
    <row r="40" spans="11:29" x14ac:dyDescent="0.3">
      <c r="K40" s="213"/>
      <c r="L40" s="214"/>
      <c r="M40" s="214"/>
      <c r="N40" s="214"/>
      <c r="O40" s="214"/>
      <c r="P40" s="214"/>
      <c r="Q40" s="214"/>
      <c r="R40" s="215"/>
    </row>
    <row r="41" spans="11:29" x14ac:dyDescent="0.3">
      <c r="K41" s="213"/>
      <c r="L41" s="214"/>
      <c r="M41" s="214"/>
      <c r="N41" s="214"/>
      <c r="O41" s="214"/>
      <c r="P41" s="214"/>
      <c r="Q41" s="214"/>
      <c r="R41" s="215"/>
    </row>
    <row r="42" spans="11:29" x14ac:dyDescent="0.3">
      <c r="K42" s="213"/>
      <c r="L42" s="214"/>
      <c r="M42" s="214"/>
      <c r="N42" s="214"/>
      <c r="O42" s="214"/>
      <c r="P42" s="214"/>
      <c r="Q42" s="214"/>
      <c r="R42" s="215"/>
    </row>
    <row r="43" spans="11:29" x14ac:dyDescent="0.3">
      <c r="K43" s="216"/>
      <c r="L43" s="217"/>
      <c r="M43" s="217"/>
      <c r="N43" s="217"/>
      <c r="O43" s="217"/>
      <c r="P43" s="217"/>
      <c r="Q43" s="217"/>
      <c r="R43" s="218"/>
    </row>
    <row r="50" spans="1:29" ht="15" customHeight="1" x14ac:dyDescent="0.3"/>
    <row r="51" spans="1:29" ht="15" customHeight="1" x14ac:dyDescent="0.3"/>
    <row r="52" spans="1:29" ht="15" customHeight="1" x14ac:dyDescent="0.3">
      <c r="A52" s="223" t="s">
        <v>119</v>
      </c>
      <c r="B52" s="223"/>
      <c r="C52" s="223"/>
      <c r="D52" s="223"/>
      <c r="E52" s="223"/>
      <c r="F52" s="223"/>
      <c r="G52" s="223"/>
    </row>
    <row r="53" spans="1:29" ht="15" customHeight="1" x14ac:dyDescent="0.3">
      <c r="A53" s="223"/>
      <c r="B53" s="223"/>
      <c r="C53" s="223"/>
      <c r="D53" s="223"/>
      <c r="E53" s="223"/>
      <c r="F53" s="223"/>
      <c r="G53" s="223"/>
    </row>
    <row r="54" spans="1:29" ht="15" customHeight="1" x14ac:dyDescent="0.3"/>
    <row r="55" spans="1:29" ht="15" customHeight="1" x14ac:dyDescent="0.3">
      <c r="T55" s="238" t="s">
        <v>140</v>
      </c>
      <c r="U55" s="238"/>
      <c r="V55" s="238"/>
      <c r="W55" s="238"/>
      <c r="X55" s="238"/>
      <c r="Y55" s="238"/>
      <c r="Z55" s="238"/>
      <c r="AA55" s="238"/>
      <c r="AB55" s="238"/>
      <c r="AC55" s="238"/>
    </row>
    <row r="56" spans="1:29" ht="15" customHeight="1" x14ac:dyDescent="0.3">
      <c r="T56" s="238"/>
      <c r="U56" s="238"/>
      <c r="V56" s="238"/>
      <c r="W56" s="238"/>
      <c r="X56" s="238"/>
      <c r="Y56" s="238"/>
      <c r="Z56" s="238"/>
      <c r="AA56" s="238"/>
      <c r="AB56" s="238"/>
      <c r="AC56" s="238"/>
    </row>
    <row r="57" spans="1:29" ht="3" customHeight="1" x14ac:dyDescent="0.3">
      <c r="T57" s="238"/>
      <c r="U57" s="238"/>
      <c r="V57" s="238"/>
      <c r="W57" s="238"/>
      <c r="X57" s="238"/>
      <c r="Y57" s="238"/>
      <c r="Z57" s="238"/>
      <c r="AA57" s="238"/>
      <c r="AB57" s="238"/>
      <c r="AC57" s="238"/>
    </row>
    <row r="58" spans="1:29" ht="3" customHeight="1" x14ac:dyDescent="0.3">
      <c r="I58" s="224" t="s">
        <v>138</v>
      </c>
      <c r="J58" s="225"/>
      <c r="K58" s="225"/>
      <c r="L58" s="225"/>
      <c r="M58" s="225"/>
      <c r="N58" s="225"/>
      <c r="O58" s="225"/>
      <c r="P58" s="225"/>
      <c r="Q58" s="225"/>
      <c r="R58" s="226"/>
      <c r="T58" s="238"/>
      <c r="U58" s="238"/>
      <c r="V58" s="238"/>
      <c r="W58" s="238"/>
      <c r="X58" s="238"/>
      <c r="Y58" s="238"/>
      <c r="Z58" s="238"/>
      <c r="AA58" s="238"/>
      <c r="AB58" s="238"/>
      <c r="AC58" s="238"/>
    </row>
    <row r="59" spans="1:29" ht="15" customHeight="1" x14ac:dyDescent="0.3">
      <c r="I59" s="227"/>
      <c r="J59" s="228"/>
      <c r="K59" s="228"/>
      <c r="L59" s="228"/>
      <c r="M59" s="228"/>
      <c r="N59" s="228"/>
      <c r="O59" s="228"/>
      <c r="P59" s="228"/>
      <c r="Q59" s="228"/>
      <c r="R59" s="229"/>
      <c r="T59" s="238"/>
      <c r="U59" s="238"/>
      <c r="V59" s="238"/>
      <c r="W59" s="238"/>
      <c r="X59" s="238"/>
      <c r="Y59" s="238"/>
      <c r="Z59" s="238"/>
      <c r="AA59" s="238"/>
      <c r="AB59" s="238"/>
      <c r="AC59" s="238"/>
    </row>
    <row r="60" spans="1:29" ht="15" customHeight="1" x14ac:dyDescent="0.3">
      <c r="I60" s="227"/>
      <c r="J60" s="228"/>
      <c r="K60" s="228"/>
      <c r="L60" s="228"/>
      <c r="M60" s="228"/>
      <c r="N60" s="228"/>
      <c r="O60" s="228"/>
      <c r="P60" s="228"/>
      <c r="Q60" s="228"/>
      <c r="R60" s="229"/>
      <c r="T60" s="238"/>
      <c r="U60" s="238"/>
      <c r="V60" s="238"/>
      <c r="W60" s="238"/>
      <c r="X60" s="238"/>
      <c r="Y60" s="238"/>
      <c r="Z60" s="238"/>
      <c r="AA60" s="238"/>
      <c r="AB60" s="238"/>
      <c r="AC60" s="238"/>
    </row>
    <row r="61" spans="1:29" ht="15" customHeight="1" x14ac:dyDescent="0.3">
      <c r="I61" s="227"/>
      <c r="J61" s="228"/>
      <c r="K61" s="228"/>
      <c r="L61" s="228"/>
      <c r="M61" s="228"/>
      <c r="N61" s="228"/>
      <c r="O61" s="228"/>
      <c r="P61" s="228"/>
      <c r="Q61" s="228"/>
      <c r="R61" s="229"/>
      <c r="T61" s="238"/>
      <c r="U61" s="238"/>
      <c r="V61" s="238"/>
      <c r="W61" s="238"/>
      <c r="X61" s="238"/>
      <c r="Y61" s="238"/>
      <c r="Z61" s="238"/>
      <c r="AA61" s="238"/>
      <c r="AB61" s="238"/>
      <c r="AC61" s="238"/>
    </row>
    <row r="62" spans="1:29" ht="15" customHeight="1" x14ac:dyDescent="0.3">
      <c r="I62" s="227"/>
      <c r="J62" s="228"/>
      <c r="K62" s="228"/>
      <c r="L62" s="228"/>
      <c r="M62" s="228"/>
      <c r="N62" s="228"/>
      <c r="O62" s="228"/>
      <c r="P62" s="228"/>
      <c r="Q62" s="228"/>
      <c r="R62" s="229"/>
    </row>
    <row r="63" spans="1:29" ht="15" customHeight="1" x14ac:dyDescent="0.3">
      <c r="I63" s="230"/>
      <c r="J63" s="231"/>
      <c r="K63" s="231"/>
      <c r="L63" s="231"/>
      <c r="M63" s="231"/>
      <c r="N63" s="231"/>
      <c r="O63" s="231"/>
      <c r="P63" s="231"/>
      <c r="Q63" s="231"/>
      <c r="R63" s="232"/>
    </row>
    <row r="64" spans="1:29" ht="15" customHeight="1" x14ac:dyDescent="0.3"/>
    <row r="65" spans="1:29" ht="15" customHeight="1" x14ac:dyDescent="0.3"/>
    <row r="66" spans="1:29" ht="99.75" customHeight="1" x14ac:dyDescent="0.3"/>
    <row r="67" spans="1:29" ht="15" customHeight="1" x14ac:dyDescent="0.3"/>
    <row r="69" spans="1:29" ht="15" customHeight="1" x14ac:dyDescent="0.3"/>
    <row r="72" spans="1:29" ht="15" customHeight="1" x14ac:dyDescent="0.3"/>
    <row r="79" spans="1:29" ht="20.25" customHeight="1" x14ac:dyDescent="0.3">
      <c r="A79" s="221" t="s">
        <v>122</v>
      </c>
      <c r="B79" s="221"/>
      <c r="C79" s="221"/>
      <c r="D79" s="221"/>
      <c r="E79" s="221"/>
      <c r="F79" s="221"/>
      <c r="G79" s="221"/>
      <c r="H79" s="221"/>
      <c r="L79" s="92"/>
      <c r="M79" s="92"/>
      <c r="N79" s="92"/>
      <c r="O79" s="92"/>
      <c r="P79" s="92"/>
      <c r="Q79" s="92"/>
      <c r="R79" s="92"/>
      <c r="T79" s="219" t="s">
        <v>160</v>
      </c>
      <c r="U79" s="219"/>
      <c r="V79" s="219"/>
      <c r="W79" s="219"/>
      <c r="X79" s="219"/>
      <c r="Y79" s="219"/>
      <c r="Z79" s="219"/>
      <c r="AA79" s="219"/>
      <c r="AB79" s="219"/>
      <c r="AC79" s="219"/>
    </row>
    <row r="80" spans="1:29" x14ac:dyDescent="0.3">
      <c r="A80" s="90"/>
      <c r="B80" s="90"/>
      <c r="C80" s="90"/>
      <c r="D80" s="90"/>
      <c r="E80" s="90"/>
      <c r="F80" s="90"/>
      <c r="G80" s="90"/>
      <c r="H80" s="90"/>
      <c r="I80" s="90"/>
      <c r="T80" s="219"/>
      <c r="U80" s="219"/>
      <c r="V80" s="219"/>
      <c r="W80" s="219"/>
      <c r="X80" s="219"/>
      <c r="Y80" s="219"/>
      <c r="Z80" s="219"/>
      <c r="AA80" s="219"/>
      <c r="AB80" s="219"/>
      <c r="AC80" s="219"/>
    </row>
    <row r="81" spans="1:32" x14ac:dyDescent="0.3">
      <c r="L81" s="210" t="s">
        <v>158</v>
      </c>
      <c r="M81" s="211"/>
      <c r="N81" s="211"/>
      <c r="O81" s="211"/>
      <c r="P81" s="211"/>
      <c r="Q81" s="211"/>
      <c r="R81" s="212"/>
      <c r="T81" s="219"/>
      <c r="U81" s="219"/>
      <c r="V81" s="219"/>
      <c r="W81" s="219"/>
      <c r="X81" s="219"/>
      <c r="Y81" s="219"/>
      <c r="Z81" s="219"/>
      <c r="AA81" s="219"/>
      <c r="AB81" s="219"/>
      <c r="AC81" s="219"/>
    </row>
    <row r="82" spans="1:32" ht="21" customHeight="1" x14ac:dyDescent="0.3">
      <c r="L82" s="213"/>
      <c r="M82" s="214"/>
      <c r="N82" s="214"/>
      <c r="O82" s="214"/>
      <c r="P82" s="214"/>
      <c r="Q82" s="214"/>
      <c r="R82" s="215"/>
      <c r="U82" s="93" t="s">
        <v>164</v>
      </c>
    </row>
    <row r="83" spans="1:32" ht="25.2" customHeight="1" x14ac:dyDescent="0.3">
      <c r="L83" s="213"/>
      <c r="M83" s="214"/>
      <c r="N83" s="214"/>
      <c r="O83" s="214"/>
      <c r="P83" s="214"/>
      <c r="Q83" s="214"/>
      <c r="R83" s="215"/>
    </row>
    <row r="84" spans="1:32" x14ac:dyDescent="0.3">
      <c r="L84" s="213"/>
      <c r="M84" s="214"/>
      <c r="N84" s="214"/>
      <c r="O84" s="214"/>
      <c r="P84" s="214"/>
      <c r="Q84" s="214"/>
      <c r="R84" s="215"/>
    </row>
    <row r="85" spans="1:32" x14ac:dyDescent="0.3">
      <c r="L85" s="216"/>
      <c r="M85" s="217"/>
      <c r="N85" s="217"/>
      <c r="O85" s="217"/>
      <c r="P85" s="217"/>
      <c r="Q85" s="217"/>
      <c r="R85" s="218"/>
    </row>
    <row r="87" spans="1:32" ht="15.6" x14ac:dyDescent="0.3">
      <c r="A87" s="220" t="s">
        <v>123</v>
      </c>
      <c r="B87" s="220"/>
      <c r="C87" s="220"/>
      <c r="D87" s="220"/>
      <c r="E87" s="220"/>
      <c r="F87" s="220"/>
      <c r="G87" s="220"/>
      <c r="H87" s="220"/>
      <c r="I87" s="220"/>
      <c r="J87" s="220"/>
      <c r="K87" s="220"/>
      <c r="L87" s="220"/>
      <c r="M87" s="220"/>
    </row>
    <row r="89" spans="1:32" ht="5.25" customHeight="1" x14ac:dyDescent="0.3"/>
    <row r="90" spans="1:32" ht="42" customHeight="1" x14ac:dyDescent="0.3"/>
    <row r="91" spans="1:32" x14ac:dyDescent="0.3">
      <c r="T91" s="92"/>
      <c r="U91" s="92"/>
      <c r="V91" s="92"/>
      <c r="W91" s="92"/>
      <c r="X91" s="92"/>
      <c r="Y91" s="92"/>
      <c r="Z91" s="92"/>
      <c r="AA91" s="92"/>
      <c r="AB91" s="92"/>
      <c r="AC91" s="92"/>
      <c r="AD91" s="92"/>
      <c r="AE91" s="92"/>
      <c r="AF91" s="92"/>
    </row>
    <row r="93" spans="1:32" ht="12.75" customHeight="1" x14ac:dyDescent="0.3"/>
    <row r="94" spans="1:32" s="92" customFormat="1" ht="20.399999999999999" customHeight="1" x14ac:dyDescent="0.3">
      <c r="A94"/>
      <c r="B94"/>
      <c r="C94"/>
      <c r="D94"/>
      <c r="E94"/>
      <c r="F94"/>
      <c r="G94"/>
      <c r="H94"/>
      <c r="I94"/>
      <c r="J94"/>
      <c r="K94"/>
      <c r="L94"/>
      <c r="M94"/>
      <c r="N94"/>
      <c r="O94"/>
      <c r="P94"/>
      <c r="Q94"/>
      <c r="R94"/>
      <c r="T94"/>
      <c r="U94"/>
      <c r="V94"/>
      <c r="W94"/>
      <c r="X94"/>
      <c r="Y94"/>
      <c r="Z94"/>
      <c r="AA94"/>
      <c r="AB94"/>
      <c r="AC94"/>
      <c r="AD94"/>
      <c r="AE94"/>
      <c r="AF94"/>
    </row>
    <row r="95" spans="1:32" ht="3" customHeight="1" x14ac:dyDescent="0.3">
      <c r="S95" s="92"/>
    </row>
    <row r="96" spans="1:32" ht="15" customHeight="1" x14ac:dyDescent="0.3">
      <c r="S96" s="92"/>
    </row>
    <row r="97" spans="15:19" ht="18" customHeight="1" x14ac:dyDescent="0.3">
      <c r="S97" s="92"/>
    </row>
    <row r="98" spans="15:19" ht="48.75" customHeight="1" x14ac:dyDescent="0.3">
      <c r="S98" s="92"/>
    </row>
    <row r="99" spans="15:19" ht="6.75" customHeight="1" x14ac:dyDescent="0.3">
      <c r="S99" s="92"/>
    </row>
    <row r="100" spans="15:19" x14ac:dyDescent="0.3">
      <c r="S100" s="92"/>
    </row>
    <row r="101" spans="15:19" ht="12.75" customHeight="1" x14ac:dyDescent="0.3">
      <c r="S101" s="92"/>
    </row>
    <row r="102" spans="15:19" ht="46.5" customHeight="1" x14ac:dyDescent="0.3"/>
    <row r="103" spans="15:19" ht="3" customHeight="1" x14ac:dyDescent="0.3"/>
    <row r="107" spans="15:19" x14ac:dyDescent="0.3">
      <c r="O107" s="210" t="s">
        <v>139</v>
      </c>
      <c r="P107" s="211"/>
      <c r="Q107" s="211"/>
      <c r="R107" s="212"/>
    </row>
    <row r="108" spans="15:19" x14ac:dyDescent="0.3">
      <c r="O108" s="213"/>
      <c r="P108" s="214"/>
      <c r="Q108" s="214"/>
      <c r="R108" s="215"/>
    </row>
    <row r="109" spans="15:19" x14ac:dyDescent="0.3">
      <c r="O109" s="216"/>
      <c r="P109" s="217"/>
      <c r="Q109" s="217"/>
      <c r="R109" s="218"/>
    </row>
    <row r="111" spans="15:19" x14ac:dyDescent="0.3">
      <c r="O111" s="210" t="s">
        <v>130</v>
      </c>
      <c r="P111" s="211"/>
      <c r="Q111" s="211"/>
      <c r="R111" s="212"/>
    </row>
    <row r="112" spans="15:19" x14ac:dyDescent="0.3">
      <c r="O112" s="213"/>
      <c r="P112" s="214"/>
      <c r="Q112" s="214"/>
      <c r="R112" s="215"/>
    </row>
    <row r="113" spans="1:32" x14ac:dyDescent="0.3">
      <c r="A113" s="92"/>
      <c r="B113" s="92"/>
      <c r="C113" s="92"/>
      <c r="D113" s="92"/>
      <c r="E113" s="92"/>
      <c r="F113" s="92"/>
      <c r="G113" s="92"/>
      <c r="H113" s="92"/>
      <c r="I113" s="92"/>
      <c r="J113" s="92"/>
      <c r="K113" s="92"/>
      <c r="L113" s="92"/>
      <c r="M113" s="92"/>
      <c r="N113" s="92"/>
      <c r="O113" s="213"/>
      <c r="P113" s="214"/>
      <c r="Q113" s="214"/>
      <c r="R113" s="215"/>
    </row>
    <row r="114" spans="1:32" x14ac:dyDescent="0.3">
      <c r="O114" s="216"/>
      <c r="P114" s="217"/>
      <c r="Q114" s="217"/>
      <c r="R114" s="218"/>
    </row>
    <row r="116" spans="1:32" x14ac:dyDescent="0.3">
      <c r="N116" s="92"/>
    </row>
    <row r="118" spans="1:32" ht="15" customHeight="1" x14ac:dyDescent="0.3"/>
    <row r="119" spans="1:32" ht="15" customHeight="1" x14ac:dyDescent="0.3"/>
    <row r="123" spans="1:32" ht="15" customHeight="1" x14ac:dyDescent="0.3"/>
    <row r="125" spans="1:32" x14ac:dyDescent="0.3">
      <c r="T125" s="92"/>
      <c r="U125" s="92"/>
      <c r="V125" s="92"/>
      <c r="W125" s="92"/>
      <c r="X125" s="92"/>
      <c r="Y125" s="92"/>
      <c r="Z125" s="92"/>
      <c r="AA125" s="92"/>
      <c r="AB125" s="92"/>
      <c r="AC125" s="92"/>
      <c r="AD125" s="92"/>
      <c r="AE125" s="92"/>
      <c r="AF125" s="92"/>
    </row>
    <row r="126" spans="1:32" ht="79.5" customHeight="1" x14ac:dyDescent="0.3"/>
    <row r="127" spans="1:32" s="92" customFormat="1" ht="58.5" customHeight="1"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row>
  </sheetData>
  <sheetProtection algorithmName="SHA-512" hashValue="jrRkSayZxOFq7ndPkwBul1akernwzYLGKWJZCK4y4hquYVxSMPSWESgOwyd3v96GIrElYF+g5nbvWQqRB3mryg==" saltValue="n1gRPrPLb6DeoeedGJr3qw==" spinCount="100000" sheet="1" objects="1" scenarios="1" formatCells="0" formatColumns="0" formatRows="0"/>
  <mergeCells count="30">
    <mergeCell ref="T55:AC61"/>
    <mergeCell ref="T13:AC14"/>
    <mergeCell ref="T28:AC35"/>
    <mergeCell ref="AE1:AF1"/>
    <mergeCell ref="Q1:R1"/>
    <mergeCell ref="S1:T1"/>
    <mergeCell ref="U1:AD1"/>
    <mergeCell ref="T2:AA2"/>
    <mergeCell ref="T5:AC5"/>
    <mergeCell ref="K7:R10"/>
    <mergeCell ref="T3:AD4"/>
    <mergeCell ref="K27:R27"/>
    <mergeCell ref="K17:R24"/>
    <mergeCell ref="K35:R43"/>
    <mergeCell ref="K12:R13"/>
    <mergeCell ref="C1:P1"/>
    <mergeCell ref="A28:H30"/>
    <mergeCell ref="A52:G53"/>
    <mergeCell ref="I58:R63"/>
    <mergeCell ref="A1:B1"/>
    <mergeCell ref="A2:H2"/>
    <mergeCell ref="A5:H5"/>
    <mergeCell ref="A14:H14"/>
    <mergeCell ref="A3:H4"/>
    <mergeCell ref="O111:R114"/>
    <mergeCell ref="T79:AC81"/>
    <mergeCell ref="O107:R109"/>
    <mergeCell ref="A87:M87"/>
    <mergeCell ref="A79:H79"/>
    <mergeCell ref="L81:R85"/>
  </mergeCells>
  <pageMargins left="0.23622047244094491" right="0.23622047244094491" top="0.55118110236220474" bottom="0.74803149606299213" header="0.31496062992125984" footer="0.31496062992125984"/>
  <pageSetup paperSize="9" scale="37" fitToHeight="0" orientation="landscape"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80078-2832-4D5C-B8DA-F8E7D13063F8}">
  <sheetPr>
    <tabColor theme="9" tint="0.39997558519241921"/>
    <pageSetUpPr fitToPage="1"/>
  </sheetPr>
  <dimension ref="B1:X84"/>
  <sheetViews>
    <sheetView showGridLines="0" zoomScale="85" zoomScaleNormal="85" zoomScaleSheetLayoutView="85" workbookViewId="0">
      <selection activeCell="D27" sqref="D27:G30"/>
    </sheetView>
  </sheetViews>
  <sheetFormatPr baseColWidth="10" defaultColWidth="11.44140625" defaultRowHeight="14.4" x14ac:dyDescent="0.3"/>
  <cols>
    <col min="1" max="1" width="1.88671875" style="3" customWidth="1"/>
    <col min="2" max="2" width="4" style="3" customWidth="1"/>
    <col min="3" max="3" width="16.33203125" style="3" customWidth="1"/>
    <col min="4" max="4" width="11.33203125" style="3" customWidth="1"/>
    <col min="5" max="6" width="12.109375" style="3" customWidth="1"/>
    <col min="7" max="7" width="11.88671875" style="3" customWidth="1"/>
    <col min="8" max="9" width="12.44140625" style="3" customWidth="1"/>
    <col min="10" max="10" width="5.109375" style="3" customWidth="1"/>
    <col min="11" max="11" width="6.109375" style="3" customWidth="1"/>
    <col min="12" max="12" width="6.44140625" style="3" customWidth="1"/>
    <col min="13" max="15" width="11.44140625" style="3"/>
    <col min="16" max="16" width="29.88671875" style="3" customWidth="1"/>
    <col min="17" max="17" width="10.44140625" style="3" customWidth="1"/>
    <col min="18" max="18" width="24.109375" style="4" customWidth="1"/>
    <col min="19" max="19" width="10.44140625" style="3" customWidth="1"/>
    <col min="20" max="20" width="14.5546875" style="3" customWidth="1"/>
    <col min="21" max="21" width="5.6640625" style="3" customWidth="1"/>
    <col min="22" max="22" width="10" style="3" customWidth="1"/>
    <col min="23" max="23" width="1" style="3" customWidth="1"/>
    <col min="24" max="24" width="87.44140625" style="3" customWidth="1"/>
    <col min="25" max="16384" width="11.44140625" style="3"/>
  </cols>
  <sheetData>
    <row r="1" spans="2:24" ht="19.5" customHeight="1" x14ac:dyDescent="0.3">
      <c r="B1" s="348" t="s">
        <v>100</v>
      </c>
      <c r="C1" s="349"/>
      <c r="D1" s="349"/>
      <c r="E1" s="349"/>
      <c r="F1" s="349"/>
      <c r="G1" s="349"/>
      <c r="H1" s="349"/>
      <c r="I1" s="349"/>
      <c r="J1" s="350"/>
      <c r="L1" s="344" t="s">
        <v>7</v>
      </c>
      <c r="M1" s="345"/>
      <c r="N1" s="345"/>
      <c r="O1" s="345"/>
      <c r="P1" s="345"/>
      <c r="Q1" s="345"/>
      <c r="R1" s="346"/>
      <c r="S1" s="339" t="e" vm="3">
        <v>#VALUE!</v>
      </c>
      <c r="T1" s="340"/>
      <c r="U1" s="340"/>
    </row>
    <row r="2" spans="2:24" ht="30.75" customHeight="1" thickBot="1" x14ac:dyDescent="0.35">
      <c r="B2" s="257" t="s">
        <v>169</v>
      </c>
      <c r="C2" s="258"/>
      <c r="D2" s="255" t="s">
        <v>101</v>
      </c>
      <c r="E2" s="255"/>
      <c r="F2" s="255"/>
      <c r="G2" s="255"/>
      <c r="H2" s="255"/>
      <c r="I2" s="255"/>
      <c r="J2" s="256"/>
      <c r="L2" s="28"/>
      <c r="M2" s="29"/>
      <c r="N2" s="29"/>
      <c r="O2" s="29"/>
      <c r="P2" s="29"/>
      <c r="Q2" s="29"/>
      <c r="R2" s="30"/>
      <c r="S2" s="339"/>
      <c r="T2" s="340"/>
      <c r="U2" s="340"/>
    </row>
    <row r="3" spans="2:24" s="14" customFormat="1" ht="19.5" customHeight="1" thickBot="1" x14ac:dyDescent="0.35">
      <c r="B3" s="31"/>
      <c r="C3" s="169"/>
      <c r="D3" s="169"/>
      <c r="E3" s="169"/>
      <c r="F3" s="169"/>
      <c r="G3" s="169"/>
      <c r="H3" s="169"/>
      <c r="I3" s="169"/>
      <c r="J3" s="32"/>
      <c r="L3" s="28"/>
      <c r="M3" s="29"/>
      <c r="N3" s="341" t="s">
        <v>176</v>
      </c>
      <c r="O3" s="342"/>
      <c r="P3" s="342"/>
      <c r="Q3" s="343"/>
      <c r="R3" s="30"/>
      <c r="S3" s="339"/>
      <c r="T3" s="340"/>
      <c r="U3" s="340"/>
      <c r="W3" s="3"/>
      <c r="X3" s="3"/>
    </row>
    <row r="4" spans="2:24" s="8" customFormat="1" ht="29.25" customHeight="1" x14ac:dyDescent="0.3">
      <c r="B4" s="28"/>
      <c r="C4" s="353" t="s">
        <v>113</v>
      </c>
      <c r="D4" s="285">
        <v>365</v>
      </c>
      <c r="E4" s="169"/>
      <c r="F4" s="267" t="s">
        <v>111</v>
      </c>
      <c r="G4" s="268"/>
      <c r="H4" s="268"/>
      <c r="I4" s="269"/>
      <c r="J4" s="32"/>
      <c r="L4" s="28"/>
      <c r="M4" s="29"/>
      <c r="N4" s="263" t="s">
        <v>1</v>
      </c>
      <c r="O4" s="264"/>
      <c r="P4" s="275" t="s">
        <v>87</v>
      </c>
      <c r="Q4" s="269"/>
      <c r="R4" s="30"/>
      <c r="S4" s="339"/>
      <c r="T4" s="340"/>
      <c r="U4" s="340"/>
      <c r="W4" s="3"/>
      <c r="X4" s="3"/>
    </row>
    <row r="5" spans="2:24" s="8" customFormat="1" ht="21.75" customHeight="1" x14ac:dyDescent="0.3">
      <c r="B5" s="28"/>
      <c r="C5" s="354"/>
      <c r="D5" s="286"/>
      <c r="E5" s="169"/>
      <c r="F5" s="270" t="s">
        <v>110</v>
      </c>
      <c r="G5" s="271"/>
      <c r="H5" s="272"/>
      <c r="I5" s="16">
        <v>104</v>
      </c>
      <c r="J5" s="32"/>
      <c r="L5" s="28"/>
      <c r="M5" s="29"/>
      <c r="N5" s="261" t="s">
        <v>8</v>
      </c>
      <c r="O5" s="262"/>
      <c r="P5" s="265"/>
      <c r="Q5" s="266"/>
      <c r="R5" s="30"/>
      <c r="S5" s="339"/>
      <c r="T5" s="340"/>
      <c r="U5" s="340"/>
      <c r="W5" s="3"/>
      <c r="X5" s="3"/>
    </row>
    <row r="6" spans="2:24" ht="21.75" customHeight="1" thickBot="1" x14ac:dyDescent="0.35">
      <c r="B6" s="28"/>
      <c r="C6" s="355"/>
      <c r="D6" s="287"/>
      <c r="E6" s="169"/>
      <c r="F6" s="270" t="s">
        <v>92</v>
      </c>
      <c r="G6" s="271"/>
      <c r="H6" s="272"/>
      <c r="I6" s="33">
        <f>IF((ROUNDUP(25*(D4/365)*2,0)/2)&gt;25,25,ROUNDUP(25*(D4/365)*2,0)/2)</f>
        <v>25</v>
      </c>
      <c r="J6" s="32"/>
      <c r="L6" s="28"/>
      <c r="M6" s="29"/>
      <c r="N6" s="261" t="s">
        <v>9</v>
      </c>
      <c r="O6" s="262"/>
      <c r="P6" s="265"/>
      <c r="Q6" s="266"/>
      <c r="R6" s="30"/>
      <c r="S6" s="339"/>
      <c r="T6" s="340"/>
      <c r="U6" s="340"/>
    </row>
    <row r="7" spans="2:24" ht="21.75" customHeight="1" x14ac:dyDescent="0.3">
      <c r="B7" s="28"/>
      <c r="C7" s="169"/>
      <c r="D7" s="169"/>
      <c r="E7" s="169"/>
      <c r="F7" s="270" t="s">
        <v>93</v>
      </c>
      <c r="G7" s="271"/>
      <c r="H7" s="272"/>
      <c r="I7" s="15">
        <v>8</v>
      </c>
      <c r="J7" s="32"/>
      <c r="L7" s="28"/>
      <c r="M7" s="29"/>
      <c r="N7" s="261" t="s">
        <v>10</v>
      </c>
      <c r="O7" s="262"/>
      <c r="P7" s="265"/>
      <c r="Q7" s="266"/>
      <c r="R7" s="30"/>
      <c r="U7" s="8"/>
      <c r="V7" s="8"/>
      <c r="W7" s="8"/>
    </row>
    <row r="8" spans="2:24" ht="21.75" customHeight="1" thickBot="1" x14ac:dyDescent="0.35">
      <c r="B8" s="28"/>
      <c r="C8" s="169"/>
      <c r="D8" s="169"/>
      <c r="E8" s="169"/>
      <c r="F8" s="359" t="s">
        <v>98</v>
      </c>
      <c r="G8" s="360"/>
      <c r="H8" s="361"/>
      <c r="I8" s="34">
        <f>SUM(I5:I7)</f>
        <v>137</v>
      </c>
      <c r="J8" s="32"/>
      <c r="L8" s="28"/>
      <c r="M8" s="29"/>
      <c r="N8" s="261" t="s">
        <v>11</v>
      </c>
      <c r="O8" s="262"/>
      <c r="P8" s="265"/>
      <c r="Q8" s="266"/>
      <c r="R8" s="30"/>
    </row>
    <row r="9" spans="2:24" ht="43.5" customHeight="1" thickBot="1" x14ac:dyDescent="0.35">
      <c r="B9" s="28"/>
      <c r="C9" s="317" t="str">
        <f>IF(G18&lt;&gt;D4,"Attention : le nombre de jours calendaires pour un agent à temps complet doit être égal au nombre de jours de présence de l'agent sur la période /durée contrat","")</f>
        <v/>
      </c>
      <c r="D9" s="317"/>
      <c r="E9" s="317"/>
      <c r="F9" s="317"/>
      <c r="G9" s="317"/>
      <c r="H9" s="317"/>
      <c r="I9" s="317"/>
      <c r="J9" s="32"/>
      <c r="L9" s="28"/>
      <c r="M9" s="29"/>
      <c r="N9" s="273" t="s">
        <v>102</v>
      </c>
      <c r="O9" s="274"/>
      <c r="P9" s="334">
        <f>SUM(P5:Q8)</f>
        <v>0</v>
      </c>
      <c r="Q9" s="335"/>
      <c r="R9" s="30"/>
    </row>
    <row r="10" spans="2:24" ht="24" customHeight="1" thickBot="1" x14ac:dyDescent="0.35">
      <c r="B10" s="28"/>
      <c r="C10" s="336" t="s">
        <v>94</v>
      </c>
      <c r="D10" s="337"/>
      <c r="E10" s="338"/>
      <c r="F10" s="35">
        <f>D4-I8</f>
        <v>228</v>
      </c>
      <c r="G10" s="29"/>
      <c r="H10" s="29"/>
      <c r="I10" s="29"/>
      <c r="J10" s="32"/>
      <c r="L10" s="28"/>
      <c r="M10" s="29"/>
      <c r="N10" s="29"/>
      <c r="O10" s="36"/>
      <c r="P10" s="36"/>
      <c r="Q10" s="36"/>
      <c r="R10" s="30"/>
    </row>
    <row r="11" spans="2:24" ht="19.5" customHeight="1" thickBot="1" x14ac:dyDescent="0.35">
      <c r="B11" s="28"/>
      <c r="C11" s="29"/>
      <c r="D11" s="29"/>
      <c r="E11" s="29"/>
      <c r="F11" s="29"/>
      <c r="G11" s="29"/>
      <c r="H11" s="29"/>
      <c r="I11" s="29"/>
      <c r="J11" s="30"/>
      <c r="L11" s="28"/>
      <c r="M11" s="29"/>
      <c r="N11" s="356" t="s">
        <v>177</v>
      </c>
      <c r="O11" s="357"/>
      <c r="P11" s="357"/>
      <c r="Q11" s="358"/>
      <c r="R11" s="30"/>
    </row>
    <row r="12" spans="2:24" ht="29.25" customHeight="1" thickBot="1" x14ac:dyDescent="0.35">
      <c r="B12" s="28"/>
      <c r="C12" s="351" t="str">
        <f>"La durée normale d'activité annuelle pour un agent à temps complet est de : 
"&amp;F10&amp;" jours * 7 heures"</f>
        <v>La durée normale d'activité annuelle pour un agent à temps complet est de : 
228 jours * 7 heures</v>
      </c>
      <c r="D12" s="352"/>
      <c r="E12" s="352"/>
      <c r="F12" s="35">
        <f>F10*7</f>
        <v>1596</v>
      </c>
      <c r="G12" s="170" t="s">
        <v>95</v>
      </c>
      <c r="H12" s="37">
        <f>ROUND(F12/10,0)*10</f>
        <v>1600</v>
      </c>
      <c r="I12" s="171" t="s">
        <v>96</v>
      </c>
      <c r="J12" s="30"/>
      <c r="L12" s="28"/>
      <c r="M12" s="29"/>
      <c r="N12" s="263" t="s">
        <v>1</v>
      </c>
      <c r="O12" s="264"/>
      <c r="P12" s="259" t="s">
        <v>99</v>
      </c>
      <c r="Q12" s="260"/>
      <c r="R12" s="30"/>
    </row>
    <row r="13" spans="2:24" ht="19.5" customHeight="1" thickBot="1" x14ac:dyDescent="0.35">
      <c r="B13" s="38"/>
      <c r="C13" s="39"/>
      <c r="D13" s="39"/>
      <c r="E13" s="39"/>
      <c r="F13" s="40"/>
      <c r="G13" s="40"/>
      <c r="H13" s="40"/>
      <c r="I13" s="41"/>
      <c r="J13" s="42"/>
      <c r="L13" s="28"/>
      <c r="M13" s="29"/>
      <c r="N13" s="261" t="s">
        <v>82</v>
      </c>
      <c r="O13" s="262"/>
      <c r="P13" s="265"/>
      <c r="Q13" s="266"/>
      <c r="R13" s="30"/>
    </row>
    <row r="14" spans="2:24" ht="23.25" customHeight="1" thickBot="1" x14ac:dyDescent="0.35">
      <c r="L14" s="28"/>
      <c r="M14" s="29"/>
      <c r="N14" s="261" t="s">
        <v>12</v>
      </c>
      <c r="O14" s="262"/>
      <c r="P14" s="265"/>
      <c r="Q14" s="266"/>
      <c r="R14" s="30"/>
    </row>
    <row r="15" spans="2:24" ht="19.5" customHeight="1" x14ac:dyDescent="0.3">
      <c r="B15" s="331" t="s">
        <v>97</v>
      </c>
      <c r="C15" s="332"/>
      <c r="D15" s="332"/>
      <c r="E15" s="332"/>
      <c r="F15" s="332"/>
      <c r="G15" s="332"/>
      <c r="H15" s="332"/>
      <c r="I15" s="332"/>
      <c r="J15" s="333"/>
      <c r="L15" s="28"/>
      <c r="M15" s="29"/>
      <c r="N15" s="261" t="s">
        <v>13</v>
      </c>
      <c r="O15" s="262"/>
      <c r="P15" s="265"/>
      <c r="Q15" s="266"/>
      <c r="R15" s="30"/>
    </row>
    <row r="16" spans="2:24" ht="45.75" customHeight="1" thickBot="1" x14ac:dyDescent="0.35">
      <c r="B16" s="28"/>
      <c r="C16" s="29"/>
      <c r="D16" s="29"/>
      <c r="E16" s="29"/>
      <c r="F16" s="29"/>
      <c r="G16" s="29"/>
      <c r="H16" s="29"/>
      <c r="I16" s="29"/>
      <c r="J16" s="30"/>
      <c r="L16" s="28"/>
      <c r="M16" s="29"/>
      <c r="N16" s="273" t="s">
        <v>103</v>
      </c>
      <c r="O16" s="274"/>
      <c r="P16" s="334">
        <f>SUM(P13:Q15)</f>
        <v>0</v>
      </c>
      <c r="Q16" s="335"/>
      <c r="R16" s="30"/>
    </row>
    <row r="17" spans="2:23" ht="59.4" customHeight="1" thickBot="1" x14ac:dyDescent="0.35">
      <c r="B17" s="43"/>
      <c r="C17" s="29"/>
      <c r="D17" s="29"/>
      <c r="E17" s="44" t="s">
        <v>49</v>
      </c>
      <c r="F17" s="45" t="s">
        <v>91</v>
      </c>
      <c r="G17" s="309" t="s">
        <v>114</v>
      </c>
      <c r="H17" s="310"/>
      <c r="I17" s="118" t="s">
        <v>90</v>
      </c>
      <c r="J17" s="30"/>
      <c r="L17" s="28"/>
      <c r="M17" s="29"/>
      <c r="N17" s="29"/>
      <c r="O17" s="29"/>
      <c r="P17" s="29"/>
      <c r="Q17" s="29"/>
      <c r="R17" s="30"/>
    </row>
    <row r="18" spans="2:23" ht="63" customHeight="1" thickBot="1" x14ac:dyDescent="0.35">
      <c r="B18" s="46"/>
      <c r="C18" s="318" t="s">
        <v>108</v>
      </c>
      <c r="D18" s="319"/>
      <c r="E18" s="26">
        <v>45536</v>
      </c>
      <c r="F18" s="26">
        <v>45900</v>
      </c>
      <c r="G18" s="311">
        <f>F18-E18+1</f>
        <v>365</v>
      </c>
      <c r="H18" s="311"/>
      <c r="I18" s="119">
        <f>IF((((F18-E18)+1)/7)&gt;52,52,((F18-E18)+1)/7)</f>
        <v>52</v>
      </c>
      <c r="J18" s="47"/>
      <c r="L18" s="28"/>
      <c r="M18" s="29"/>
      <c r="N18" s="289" t="s">
        <v>88</v>
      </c>
      <c r="O18" s="290"/>
      <c r="P18" s="291">
        <f>P9+P16</f>
        <v>0</v>
      </c>
      <c r="Q18" s="292"/>
      <c r="R18" s="30"/>
    </row>
    <row r="19" spans="2:23" ht="60.75" customHeight="1" thickBot="1" x14ac:dyDescent="0.35">
      <c r="B19" s="46"/>
      <c r="C19" s="320" t="s">
        <v>105</v>
      </c>
      <c r="D19" s="321"/>
      <c r="E19" s="322">
        <v>36</v>
      </c>
      <c r="F19" s="323"/>
      <c r="G19" s="323"/>
      <c r="H19" s="323"/>
      <c r="I19" s="324"/>
      <c r="J19" s="47"/>
      <c r="L19" s="28"/>
      <c r="M19" s="29"/>
      <c r="N19" s="29"/>
      <c r="O19" s="29"/>
      <c r="P19" s="29"/>
      <c r="Q19" s="29"/>
      <c r="R19" s="30"/>
    </row>
    <row r="20" spans="2:23" ht="9.75" customHeight="1" thickBot="1" x14ac:dyDescent="0.35">
      <c r="B20" s="38"/>
      <c r="C20" s="41"/>
      <c r="D20" s="41"/>
      <c r="E20" s="41"/>
      <c r="F20" s="41"/>
      <c r="G20" s="41"/>
      <c r="H20" s="41"/>
      <c r="I20" s="41"/>
      <c r="J20" s="42"/>
      <c r="L20" s="48"/>
      <c r="M20" s="39"/>
      <c r="N20" s="39"/>
      <c r="O20" s="40"/>
      <c r="P20" s="40"/>
      <c r="Q20" s="40"/>
      <c r="R20" s="42"/>
    </row>
    <row r="21" spans="2:23" ht="24.75" customHeight="1" thickBot="1" x14ac:dyDescent="0.35">
      <c r="R21" s="3"/>
    </row>
    <row r="22" spans="2:23" ht="21" customHeight="1" x14ac:dyDescent="0.3">
      <c r="B22" s="325" t="s">
        <v>0</v>
      </c>
      <c r="C22" s="326"/>
      <c r="D22" s="326"/>
      <c r="E22" s="326"/>
      <c r="F22" s="326"/>
      <c r="G22" s="326"/>
      <c r="H22" s="326"/>
      <c r="I22" s="326"/>
      <c r="J22" s="327"/>
      <c r="K22"/>
      <c r="L22" s="304" t="s">
        <v>14</v>
      </c>
      <c r="M22" s="305"/>
      <c r="N22" s="305"/>
      <c r="O22" s="305"/>
      <c r="P22" s="305"/>
      <c r="Q22" s="305"/>
      <c r="R22" s="306"/>
    </row>
    <row r="23" spans="2:23" ht="11.25" customHeight="1" thickBot="1" x14ac:dyDescent="0.35">
      <c r="B23" s="28"/>
      <c r="C23" s="29"/>
      <c r="D23" s="29"/>
      <c r="E23" s="29"/>
      <c r="F23" s="29"/>
      <c r="G23" s="29"/>
      <c r="H23" s="29"/>
      <c r="I23" s="29"/>
      <c r="J23" s="30"/>
      <c r="K23"/>
      <c r="L23" s="28"/>
      <c r="M23" s="29"/>
      <c r="N23" s="29"/>
      <c r="O23" s="29"/>
      <c r="P23" s="29"/>
      <c r="Q23" s="29"/>
      <c r="R23" s="191"/>
    </row>
    <row r="24" spans="2:23" s="6" customFormat="1" ht="18" customHeight="1" thickBot="1" x14ac:dyDescent="0.35">
      <c r="B24" s="28"/>
      <c r="C24" s="328" t="s">
        <v>81</v>
      </c>
      <c r="D24" s="329"/>
      <c r="E24" s="329"/>
      <c r="F24" s="329"/>
      <c r="G24" s="329"/>
      <c r="H24" s="329"/>
      <c r="I24" s="330"/>
      <c r="J24" s="30"/>
      <c r="K24" s="5"/>
      <c r="L24" s="28"/>
      <c r="M24" s="29"/>
      <c r="N24" s="289" t="s">
        <v>109</v>
      </c>
      <c r="O24" s="293"/>
      <c r="P24" s="294"/>
      <c r="Q24" s="193">
        <f>I33+P18</f>
        <v>197.99999999999997</v>
      </c>
      <c r="R24" s="191"/>
      <c r="S24" s="3"/>
      <c r="T24" s="3"/>
      <c r="U24" s="3"/>
      <c r="V24" s="3"/>
      <c r="W24" s="3"/>
    </row>
    <row r="25" spans="2:23" ht="28.5" customHeight="1" thickBot="1" x14ac:dyDescent="0.35">
      <c r="B25" s="49"/>
      <c r="C25" s="50"/>
      <c r="D25" s="51" t="s">
        <v>57</v>
      </c>
      <c r="E25" s="51" t="s">
        <v>58</v>
      </c>
      <c r="F25" s="51" t="s">
        <v>59</v>
      </c>
      <c r="G25" s="51" t="s">
        <v>60</v>
      </c>
      <c r="H25" s="51" t="s">
        <v>62</v>
      </c>
      <c r="I25" s="52" t="s">
        <v>61</v>
      </c>
      <c r="J25" s="53"/>
      <c r="K25"/>
      <c r="L25" s="38"/>
      <c r="M25" s="41"/>
      <c r="N25" s="41"/>
      <c r="O25" s="41"/>
      <c r="P25" s="41"/>
      <c r="Q25" s="41"/>
      <c r="R25" s="192"/>
    </row>
    <row r="26" spans="2:23" ht="18" customHeight="1" thickBot="1" x14ac:dyDescent="0.35">
      <c r="B26" s="28"/>
      <c r="C26" s="54" t="s">
        <v>2</v>
      </c>
      <c r="D26" s="27">
        <v>0.375</v>
      </c>
      <c r="E26" s="27">
        <v>0.5</v>
      </c>
      <c r="F26" s="27">
        <v>0.5625</v>
      </c>
      <c r="G26" s="27">
        <v>0.66666666666666663</v>
      </c>
      <c r="H26" s="55">
        <f>(E26-D26)+(G26-F26)</f>
        <v>0.22916666666666663</v>
      </c>
      <c r="I26" s="56">
        <f>(H26-INT(H26))*24</f>
        <v>5.4999999999999991</v>
      </c>
      <c r="J26" s="30"/>
      <c r="K26"/>
      <c r="R26" s="3"/>
    </row>
    <row r="27" spans="2:23" ht="18" customHeight="1" thickTop="1" x14ac:dyDescent="0.3">
      <c r="B27" s="28"/>
      <c r="C27" s="54" t="s">
        <v>3</v>
      </c>
      <c r="D27" s="27"/>
      <c r="E27" s="27"/>
      <c r="F27" s="27"/>
      <c r="G27" s="27"/>
      <c r="H27" s="55">
        <f t="shared" ref="H27:H30" si="0">(E27-D27)+(G27-F27)</f>
        <v>0</v>
      </c>
      <c r="I27" s="56">
        <f t="shared" ref="I27:I30" si="1">(H27-INT(H27))*24</f>
        <v>0</v>
      </c>
      <c r="J27" s="30"/>
      <c r="L27" s="298" t="s">
        <v>54</v>
      </c>
      <c r="M27" s="299"/>
      <c r="N27" s="299"/>
      <c r="O27" s="299"/>
      <c r="P27" s="299"/>
      <c r="Q27" s="299"/>
      <c r="R27" s="299"/>
      <c r="S27" s="299"/>
      <c r="T27" s="299"/>
      <c r="U27" s="299"/>
      <c r="V27" s="299"/>
      <c r="W27" s="300"/>
    </row>
    <row r="28" spans="2:23" ht="18" customHeight="1" x14ac:dyDescent="0.3">
      <c r="B28" s="28"/>
      <c r="C28" s="54" t="s">
        <v>4</v>
      </c>
      <c r="D28" s="27"/>
      <c r="E28" s="27"/>
      <c r="F28" s="27"/>
      <c r="G28" s="27"/>
      <c r="H28" s="55">
        <f t="shared" si="0"/>
        <v>0</v>
      </c>
      <c r="I28" s="56">
        <f t="shared" si="1"/>
        <v>0</v>
      </c>
      <c r="J28" s="30"/>
      <c r="K28"/>
      <c r="L28" s="301"/>
      <c r="M28" s="302"/>
      <c r="N28" s="302"/>
      <c r="O28" s="302"/>
      <c r="P28" s="302"/>
      <c r="Q28" s="302"/>
      <c r="R28" s="302"/>
      <c r="S28" s="302"/>
      <c r="T28" s="302"/>
      <c r="U28" s="302"/>
      <c r="V28" s="302"/>
      <c r="W28" s="303"/>
    </row>
    <row r="29" spans="2:23" ht="18" customHeight="1" x14ac:dyDescent="0.3">
      <c r="B29" s="28"/>
      <c r="C29" s="54" t="s">
        <v>5</v>
      </c>
      <c r="D29" s="27"/>
      <c r="E29" s="27"/>
      <c r="F29" s="27"/>
      <c r="G29" s="27"/>
      <c r="H29" s="55">
        <f t="shared" si="0"/>
        <v>0</v>
      </c>
      <c r="I29" s="56">
        <f t="shared" si="1"/>
        <v>0</v>
      </c>
      <c r="J29" s="30"/>
      <c r="L29" s="57"/>
      <c r="M29"/>
      <c r="N29"/>
      <c r="O29"/>
      <c r="P29" s="58" t="s">
        <v>115</v>
      </c>
      <c r="Q29" s="59">
        <f>Q24</f>
        <v>197.99999999999997</v>
      </c>
      <c r="R29" s="3" t="s">
        <v>56</v>
      </c>
      <c r="S29" s="60">
        <f>Q29/24</f>
        <v>8.2499999999999982</v>
      </c>
      <c r="T29" s="3" t="s">
        <v>51</v>
      </c>
      <c r="W29" s="61"/>
    </row>
    <row r="30" spans="2:23" ht="18.75" customHeight="1" x14ac:dyDescent="0.3">
      <c r="B30" s="28"/>
      <c r="C30" s="62" t="s">
        <v>6</v>
      </c>
      <c r="D30" s="27"/>
      <c r="E30" s="27"/>
      <c r="F30" s="27"/>
      <c r="G30" s="27"/>
      <c r="H30" s="63">
        <f t="shared" si="0"/>
        <v>0</v>
      </c>
      <c r="I30" s="64">
        <f t="shared" si="1"/>
        <v>0</v>
      </c>
      <c r="J30" s="30"/>
      <c r="K30"/>
      <c r="L30" s="295"/>
      <c r="M30" s="288"/>
      <c r="N30" s="288"/>
      <c r="O30" s="288"/>
      <c r="P30" s="288"/>
      <c r="Q30" s="7"/>
      <c r="R30" s="3"/>
      <c r="S30" s="65"/>
      <c r="W30" s="61"/>
    </row>
    <row r="31" spans="2:23" ht="17.25" customHeight="1" x14ac:dyDescent="0.3">
      <c r="B31" s="28"/>
      <c r="C31" s="347" t="s">
        <v>86</v>
      </c>
      <c r="D31" s="347"/>
      <c r="E31" s="347"/>
      <c r="F31" s="347"/>
      <c r="G31" s="347"/>
      <c r="H31" s="66">
        <f>SUM(H26:H30)</f>
        <v>0.22916666666666663</v>
      </c>
      <c r="I31" s="67">
        <f>SUM(I26:I30)</f>
        <v>5.4999999999999991</v>
      </c>
      <c r="J31" s="30"/>
      <c r="K31"/>
      <c r="L31" s="296" t="s">
        <v>116</v>
      </c>
      <c r="M31" s="297"/>
      <c r="N31" s="297"/>
      <c r="O31" s="297"/>
      <c r="P31" s="297"/>
      <c r="Q31" s="70">
        <f>H12</f>
        <v>1600</v>
      </c>
      <c r="R31" s="3" t="s">
        <v>56</v>
      </c>
      <c r="S31" s="71">
        <f>Q31/24</f>
        <v>66.666666666666671</v>
      </c>
      <c r="T31" s="3" t="s">
        <v>51</v>
      </c>
      <c r="W31" s="61"/>
    </row>
    <row r="32" spans="2:23" ht="18.75" customHeight="1" thickBot="1" x14ac:dyDescent="0.35">
      <c r="B32" s="28"/>
      <c r="C32" s="29"/>
      <c r="D32" s="29"/>
      <c r="E32" s="29"/>
      <c r="F32" s="29"/>
      <c r="G32" s="29"/>
      <c r="H32" s="29"/>
      <c r="I32" s="29"/>
      <c r="J32" s="30"/>
      <c r="K32"/>
      <c r="L32" s="68"/>
      <c r="M32" s="69"/>
      <c r="N32" s="69"/>
      <c r="O32" s="69"/>
      <c r="P32" s="69"/>
      <c r="Q32" s="72"/>
      <c r="R32" s="69"/>
      <c r="S32" s="72"/>
      <c r="T32" s="69"/>
      <c r="U32" s="69"/>
      <c r="W32" s="61"/>
    </row>
    <row r="33" spans="2:23" ht="45" customHeight="1" thickBot="1" x14ac:dyDescent="0.35">
      <c r="B33" s="28"/>
      <c r="C33" s="312" t="str">
        <f>"Total heures à travailler pendant les périodes scolaires (en centième)"&amp;CHAR(10)&amp;
" Durée hebdomadaires x "&amp;'2-SEMAINE TYPE &amp; ANNUALISATION'!E19&amp;" semaines"</f>
        <v>Total heures à travailler pendant les périodes scolaires (en centième)
 Durée hebdomadaires x 36 semaines</v>
      </c>
      <c r="D33" s="313"/>
      <c r="E33" s="313"/>
      <c r="F33" s="313"/>
      <c r="G33" s="313"/>
      <c r="H33" s="313"/>
      <c r="I33" s="73">
        <f>I31*'2-SEMAINE TYPE &amp; ANNUALISATION'!E19</f>
        <v>197.99999999999997</v>
      </c>
      <c r="J33" s="30"/>
      <c r="L33" s="315" t="str">
        <f>"Le temps de travail à rémunérer sur la période est de :"&amp;CHAR(10)&amp;
"[Temps de travail effectif agent"&amp;
"* "&amp;ROUND(I18,2)&amp;" semaines de présence agent*35h]"&amp;CHAR(10)&amp;" /Temps de travail effectif temps complet "</f>
        <v xml:space="preserve">Le temps de travail à rémunérer sur la période est de :
[Temps de travail effectif agent* 52 semaines de présence agent*35h]
 /Temps de travail effectif temps complet </v>
      </c>
      <c r="M33" s="316"/>
      <c r="N33" s="316"/>
      <c r="O33" s="316"/>
      <c r="P33" s="316"/>
      <c r="Q33" s="111">
        <f>(Q29*I18*35)/Q31</f>
        <v>225.22499999999997</v>
      </c>
      <c r="R33" s="6" t="s">
        <v>56</v>
      </c>
      <c r="S33" s="112">
        <f>Q33/24</f>
        <v>9.3843749999999986</v>
      </c>
      <c r="T33" s="6" t="s">
        <v>51</v>
      </c>
      <c r="U33" s="6"/>
      <c r="V33" s="6"/>
      <c r="W33" s="61"/>
    </row>
    <row r="34" spans="2:23" ht="18.75" customHeight="1" thickBot="1" x14ac:dyDescent="0.35">
      <c r="B34" s="28"/>
      <c r="C34" s="36"/>
      <c r="D34" s="36"/>
      <c r="E34" s="36"/>
      <c r="F34" s="36"/>
      <c r="G34" s="36"/>
      <c r="H34" s="36"/>
      <c r="I34" s="36"/>
      <c r="J34" s="30"/>
      <c r="K34"/>
      <c r="L34" s="74"/>
      <c r="M34" s="75"/>
      <c r="N34" s="75"/>
      <c r="O34" s="75"/>
      <c r="P34" s="75"/>
      <c r="Q34" s="72"/>
      <c r="R34" s="75"/>
      <c r="S34" s="72"/>
      <c r="T34" s="75"/>
      <c r="U34" s="75"/>
      <c r="W34" s="61"/>
    </row>
    <row r="35" spans="2:23" ht="47.25" customHeight="1" thickBot="1" x14ac:dyDescent="0.35">
      <c r="B35" s="28"/>
      <c r="C35" s="312" t="s">
        <v>104</v>
      </c>
      <c r="D35" s="313"/>
      <c r="E35" s="313"/>
      <c r="F35" s="313"/>
      <c r="G35" s="313"/>
      <c r="H35" s="314"/>
      <c r="I35" s="77">
        <f>COUNTIF(I26:I30,"&gt;0")</f>
        <v>1</v>
      </c>
      <c r="J35" s="30"/>
      <c r="L35" s="307" t="str">
        <f>"La Durée Hebdomadaire Annualisée est de :"&amp;CHAR(10)&amp;
"Temps de travail à rémunérer/"&amp;ROUND(I18,2)&amp;" de semaines de présences de l'agent"</f>
        <v>La Durée Hebdomadaire Annualisée est de :
Temps de travail à rémunérer/52 de semaines de présences de l'agent</v>
      </c>
      <c r="M35" s="308"/>
      <c r="N35" s="308"/>
      <c r="O35" s="308"/>
      <c r="P35" s="308"/>
      <c r="Q35" s="113">
        <f>Q33/I18</f>
        <v>4.3312499999999989</v>
      </c>
      <c r="R35" s="6" t="s">
        <v>56</v>
      </c>
      <c r="S35" s="114">
        <f>Q35/24</f>
        <v>0.18046874999999996</v>
      </c>
      <c r="T35" s="6" t="s">
        <v>51</v>
      </c>
      <c r="U35" s="6"/>
      <c r="V35" s="6"/>
      <c r="W35" s="61"/>
    </row>
    <row r="36" spans="2:23" ht="18.75" customHeight="1" thickBot="1" x14ac:dyDescent="0.35">
      <c r="B36" s="38"/>
      <c r="C36" s="78"/>
      <c r="D36" s="78"/>
      <c r="E36" s="78"/>
      <c r="F36" s="78"/>
      <c r="G36" s="78"/>
      <c r="H36" s="78"/>
      <c r="I36" s="78"/>
      <c r="J36" s="42"/>
      <c r="K36"/>
      <c r="L36" s="84"/>
      <c r="M36" s="288"/>
      <c r="N36" s="288"/>
      <c r="O36" s="288"/>
      <c r="P36" s="288"/>
      <c r="Q36" s="288"/>
      <c r="R36" s="7"/>
      <c r="S36" s="65"/>
      <c r="W36" s="61"/>
    </row>
    <row r="37" spans="2:23" ht="33" customHeight="1" x14ac:dyDescent="0.3">
      <c r="K37"/>
      <c r="L37" s="280" t="s">
        <v>171</v>
      </c>
      <c r="M37" s="281"/>
      <c r="N37" s="281"/>
      <c r="O37" s="281"/>
      <c r="P37" s="281"/>
      <c r="Q37" s="115">
        <f>(Q35/35)*7</f>
        <v>0.86624999999999974</v>
      </c>
      <c r="R37" s="6" t="s">
        <v>56</v>
      </c>
      <c r="S37" s="116">
        <f>Q37/24</f>
        <v>3.6093749999999987E-2</v>
      </c>
      <c r="T37" s="6" t="s">
        <v>51</v>
      </c>
      <c r="U37" s="6"/>
      <c r="V37" s="6"/>
      <c r="W37" s="61"/>
    </row>
    <row r="38" spans="2:23" ht="25.5" customHeight="1" x14ac:dyDescent="0.3">
      <c r="K38"/>
      <c r="L38" s="282"/>
      <c r="M38" s="281"/>
      <c r="N38" s="281"/>
      <c r="O38" s="281"/>
      <c r="P38" s="281"/>
      <c r="Q38" s="79"/>
      <c r="R38" s="6"/>
      <c r="S38" s="80"/>
      <c r="T38" s="6"/>
      <c r="U38" s="6"/>
      <c r="V38" s="6"/>
      <c r="W38" s="61"/>
    </row>
    <row r="39" spans="2:23" ht="18.75" customHeight="1" x14ac:dyDescent="0.3">
      <c r="K39"/>
      <c r="L39" s="85"/>
      <c r="M39" s="86"/>
      <c r="N39" s="86"/>
      <c r="O39" s="86"/>
      <c r="P39" s="86"/>
      <c r="Q39" s="79"/>
      <c r="R39" s="6"/>
      <c r="S39" s="80"/>
      <c r="T39" s="283" t="s">
        <v>63</v>
      </c>
      <c r="U39" s="283"/>
      <c r="V39" s="283"/>
      <c r="W39" s="61"/>
    </row>
    <row r="40" spans="2:23" ht="30.75" customHeight="1" x14ac:dyDescent="0.3">
      <c r="K40"/>
      <c r="L40" s="278" t="s">
        <v>165</v>
      </c>
      <c r="M40" s="279"/>
      <c r="N40" s="279"/>
      <c r="O40" s="279"/>
      <c r="P40" s="279"/>
      <c r="Q40" s="96">
        <f>(Q29+Q37)/24</f>
        <v>8.2860937499999991</v>
      </c>
      <c r="R40" s="76" t="s">
        <v>89</v>
      </c>
      <c r="S40" s="96">
        <f>S37</f>
        <v>3.6093749999999987E-2</v>
      </c>
      <c r="T40" s="283"/>
      <c r="U40" s="283"/>
      <c r="V40" s="283"/>
      <c r="W40" s="61"/>
    </row>
    <row r="41" spans="2:23" ht="13.5" customHeight="1" x14ac:dyDescent="0.3">
      <c r="K41"/>
      <c r="L41" s="97"/>
      <c r="M41" s="76"/>
      <c r="N41" s="76"/>
      <c r="O41" s="76"/>
      <c r="P41" s="76"/>
      <c r="Q41" s="76"/>
      <c r="R41" s="98"/>
      <c r="S41" s="99"/>
      <c r="T41" s="110"/>
      <c r="U41" s="110"/>
      <c r="V41" s="110"/>
      <c r="W41" s="82"/>
    </row>
    <row r="42" spans="2:23" ht="33.75" customHeight="1" x14ac:dyDescent="0.3">
      <c r="I42" s="81"/>
      <c r="K42"/>
      <c r="L42" s="276" t="s">
        <v>166</v>
      </c>
      <c r="M42" s="277"/>
      <c r="N42" s="277"/>
      <c r="O42" s="277"/>
      <c r="P42" s="277"/>
      <c r="Q42" s="100">
        <f>S33/I18</f>
        <v>0.18046874999999998</v>
      </c>
      <c r="R42" s="76" t="s">
        <v>53</v>
      </c>
      <c r="S42" s="76"/>
      <c r="T42" s="76"/>
      <c r="U42" s="76"/>
      <c r="V42" s="76"/>
      <c r="W42" s="82"/>
    </row>
    <row r="43" spans="2:23" ht="6.75" customHeight="1" x14ac:dyDescent="0.3">
      <c r="K43"/>
      <c r="L43" s="94"/>
      <c r="M43" s="95"/>
      <c r="N43" s="95"/>
      <c r="O43" s="95"/>
      <c r="P43" s="95"/>
      <c r="Q43" s="100"/>
      <c r="R43" s="76"/>
      <c r="S43" s="76"/>
      <c r="T43" s="76"/>
      <c r="U43" s="76"/>
      <c r="V43" s="76"/>
      <c r="W43" s="82"/>
    </row>
    <row r="44" spans="2:23" ht="15.75" customHeight="1" x14ac:dyDescent="0.3">
      <c r="K44"/>
      <c r="L44" s="101"/>
      <c r="M44" s="102"/>
      <c r="N44" s="102"/>
      <c r="O44" s="102"/>
      <c r="P44" s="103" t="s">
        <v>167</v>
      </c>
      <c r="Q44" s="104">
        <f>Q35</f>
        <v>4.3312499999999989</v>
      </c>
      <c r="R44" s="105" t="s">
        <v>52</v>
      </c>
      <c r="S44" s="76"/>
      <c r="T44" s="76"/>
      <c r="U44" s="76"/>
      <c r="V44" s="76"/>
      <c r="W44" s="61"/>
    </row>
    <row r="45" spans="2:23" ht="9.75" customHeight="1" x14ac:dyDescent="0.3">
      <c r="K45"/>
      <c r="L45" s="101"/>
      <c r="M45" s="102"/>
      <c r="N45" s="102"/>
      <c r="O45" s="102"/>
      <c r="P45" s="103"/>
      <c r="Q45" s="104"/>
      <c r="R45" s="105"/>
      <c r="S45" s="76"/>
      <c r="T45" s="76"/>
      <c r="U45" s="76"/>
      <c r="V45" s="76"/>
      <c r="W45" s="61"/>
    </row>
    <row r="46" spans="2:23" ht="28.5" customHeight="1" x14ac:dyDescent="0.3">
      <c r="K46"/>
      <c r="L46" s="97"/>
      <c r="M46" s="76"/>
      <c r="N46" s="76"/>
      <c r="O46" s="76"/>
      <c r="P46" s="95" t="s">
        <v>168</v>
      </c>
      <c r="Q46" s="106">
        <f>IF((ROUNDUP(5*I35*(G18/365)*2,0)/2)&gt;25,25,ROUNDUP(5*I35*(G18/365)*2,0)/2)</f>
        <v>5</v>
      </c>
      <c r="R46" s="283" t="s">
        <v>55</v>
      </c>
      <c r="S46" s="283"/>
      <c r="T46" s="283"/>
      <c r="U46" s="283"/>
      <c r="V46" s="283"/>
      <c r="W46" s="61"/>
    </row>
    <row r="47" spans="2:23" ht="28.5" customHeight="1" thickBot="1" x14ac:dyDescent="0.35">
      <c r="K47"/>
      <c r="L47" s="107"/>
      <c r="M47" s="108"/>
      <c r="N47" s="108"/>
      <c r="O47" s="108"/>
      <c r="P47" s="108"/>
      <c r="Q47" s="109"/>
      <c r="R47" s="284"/>
      <c r="S47" s="284"/>
      <c r="T47" s="284"/>
      <c r="U47" s="284"/>
      <c r="V47" s="284"/>
      <c r="W47" s="83"/>
    </row>
    <row r="48" spans="2:23" ht="46.5" customHeight="1" thickTop="1" x14ac:dyDescent="0.3">
      <c r="K48"/>
      <c r="M48"/>
      <c r="R48" s="3"/>
      <c r="S48" s="4"/>
    </row>
    <row r="49" spans="2:24" s="9" customFormat="1" ht="14.25" customHeight="1" x14ac:dyDescent="0.3">
      <c r="K49"/>
      <c r="L49" s="3"/>
      <c r="M49"/>
      <c r="N49" s="3"/>
      <c r="O49" s="3"/>
      <c r="P49" s="3"/>
      <c r="Q49" s="3"/>
      <c r="R49" s="3"/>
      <c r="S49" s="4"/>
      <c r="T49" s="3"/>
      <c r="U49" s="3"/>
      <c r="V49" s="3"/>
      <c r="W49" s="3"/>
      <c r="X49" s="3"/>
    </row>
    <row r="50" spans="2:24" ht="32.25" customHeight="1" x14ac:dyDescent="0.3">
      <c r="K50"/>
      <c r="M50"/>
      <c r="R50" s="3"/>
      <c r="S50" s="4"/>
    </row>
    <row r="51" spans="2:24" ht="14.25" customHeight="1" x14ac:dyDescent="0.3">
      <c r="K51"/>
      <c r="M51" s="10"/>
      <c r="N51" s="9"/>
      <c r="O51" s="9"/>
      <c r="P51" s="9"/>
      <c r="Q51" s="9"/>
      <c r="R51" s="9"/>
      <c r="S51" s="11"/>
      <c r="T51" s="9"/>
      <c r="U51" s="9"/>
      <c r="V51" s="9"/>
      <c r="X51" s="9"/>
    </row>
    <row r="52" spans="2:24" ht="30" customHeight="1" x14ac:dyDescent="0.3">
      <c r="K52"/>
      <c r="M52"/>
      <c r="R52" s="3"/>
      <c r="S52" s="4"/>
      <c r="W52" s="9"/>
    </row>
    <row r="53" spans="2:24" ht="33" customHeight="1" x14ac:dyDescent="0.3">
      <c r="K53"/>
      <c r="M53"/>
      <c r="R53" s="3"/>
      <c r="S53" s="4"/>
    </row>
    <row r="54" spans="2:24" ht="16.5" customHeight="1" x14ac:dyDescent="0.3">
      <c r="K54"/>
      <c r="M54"/>
      <c r="R54" s="3"/>
      <c r="S54" s="4"/>
    </row>
    <row r="55" spans="2:24" customFormat="1" ht="16.5" customHeight="1" x14ac:dyDescent="0.3">
      <c r="B55" s="3"/>
      <c r="C55" s="3"/>
      <c r="D55" s="3"/>
      <c r="E55" s="3"/>
      <c r="F55" s="3"/>
      <c r="G55" s="3"/>
      <c r="H55" s="3"/>
      <c r="I55" s="3"/>
      <c r="J55" s="3"/>
      <c r="L55" s="3"/>
      <c r="N55" s="3"/>
      <c r="O55" s="3"/>
      <c r="P55" s="3"/>
      <c r="Q55" s="3"/>
      <c r="R55" s="3"/>
      <c r="S55" s="4"/>
      <c r="T55" s="3"/>
      <c r="U55" s="3"/>
      <c r="V55" s="3"/>
      <c r="W55" s="3"/>
      <c r="X55" s="3"/>
    </row>
    <row r="56" spans="2:24" customFormat="1" ht="16.5" customHeight="1" x14ac:dyDescent="0.3">
      <c r="B56" s="3"/>
      <c r="C56" s="3"/>
      <c r="D56" s="3"/>
      <c r="E56" s="3"/>
      <c r="F56" s="3"/>
      <c r="G56" s="3"/>
      <c r="H56" s="3"/>
      <c r="I56" s="3"/>
      <c r="J56" s="3"/>
      <c r="L56" s="3"/>
      <c r="N56" s="3"/>
      <c r="O56" s="3"/>
      <c r="P56" s="3"/>
      <c r="Q56" s="3"/>
      <c r="R56" s="3"/>
      <c r="S56" s="4"/>
      <c r="T56" s="3"/>
      <c r="U56" s="3"/>
      <c r="V56" s="3"/>
      <c r="W56" s="3"/>
      <c r="X56" s="3"/>
    </row>
    <row r="57" spans="2:24" customFormat="1" ht="32.25" customHeight="1" x14ac:dyDescent="0.3">
      <c r="B57" s="3"/>
      <c r="C57" s="3"/>
      <c r="D57" s="3"/>
      <c r="E57" s="3"/>
      <c r="F57" s="3"/>
      <c r="G57" s="3"/>
      <c r="H57" s="3"/>
      <c r="I57" s="3"/>
      <c r="J57" s="3"/>
      <c r="L57" s="3"/>
      <c r="S57" s="7"/>
      <c r="W57" s="3"/>
    </row>
    <row r="58" spans="2:24" ht="14.25" customHeight="1" x14ac:dyDescent="0.3">
      <c r="K58"/>
      <c r="M58"/>
      <c r="N58"/>
      <c r="O58"/>
      <c r="P58"/>
      <c r="Q58"/>
      <c r="R58"/>
      <c r="S58" s="7"/>
      <c r="T58"/>
      <c r="U58"/>
      <c r="V58"/>
      <c r="W58"/>
      <c r="X58"/>
    </row>
    <row r="59" spans="2:24" ht="32.25" customHeight="1" x14ac:dyDescent="0.3">
      <c r="K59"/>
      <c r="M59"/>
      <c r="N59"/>
      <c r="O59"/>
      <c r="P59"/>
      <c r="Q59"/>
      <c r="R59"/>
      <c r="S59" s="7"/>
      <c r="T59"/>
      <c r="U59"/>
      <c r="V59"/>
      <c r="W59"/>
      <c r="X59"/>
    </row>
    <row r="60" spans="2:24" ht="9.75" customHeight="1" x14ac:dyDescent="0.3">
      <c r="K60"/>
      <c r="R60" s="3"/>
      <c r="S60" s="4"/>
      <c r="W60"/>
    </row>
    <row r="61" spans="2:24" ht="15" customHeight="1" x14ac:dyDescent="0.3">
      <c r="C61"/>
      <c r="D61"/>
      <c r="E61"/>
      <c r="F61"/>
      <c r="G61"/>
      <c r="H61"/>
      <c r="I61"/>
      <c r="J61"/>
      <c r="K61"/>
      <c r="R61" s="3"/>
      <c r="S61" s="4"/>
    </row>
    <row r="62" spans="2:24" ht="15.75" customHeight="1" x14ac:dyDescent="0.3">
      <c r="K62"/>
      <c r="R62" s="3"/>
      <c r="S62" s="4"/>
    </row>
    <row r="63" spans="2:24" ht="11.25" customHeight="1" x14ac:dyDescent="0.3">
      <c r="K63"/>
      <c r="R63" s="3"/>
      <c r="S63" s="4"/>
    </row>
    <row r="64" spans="2:24" ht="59.25" customHeight="1" x14ac:dyDescent="0.3">
      <c r="K64"/>
      <c r="R64" s="3"/>
      <c r="S64" s="4"/>
    </row>
    <row r="65" spans="11:19" ht="9.75" customHeight="1" x14ac:dyDescent="0.3">
      <c r="K65"/>
      <c r="R65" s="3"/>
      <c r="S65" s="4"/>
    </row>
    <row r="66" spans="11:19" ht="9" customHeight="1" x14ac:dyDescent="0.3">
      <c r="K66"/>
      <c r="R66" s="3"/>
      <c r="S66" s="4"/>
    </row>
    <row r="67" spans="11:19" ht="46.5" customHeight="1" x14ac:dyDescent="0.3">
      <c r="K67"/>
      <c r="R67" s="3"/>
      <c r="S67" s="4"/>
    </row>
    <row r="68" spans="11:19" x14ac:dyDescent="0.3">
      <c r="K68"/>
      <c r="R68" s="3"/>
      <c r="S68" s="4"/>
    </row>
    <row r="69" spans="11:19" x14ac:dyDescent="0.3">
      <c r="K69"/>
    </row>
    <row r="70" spans="11:19" ht="15" customHeight="1" x14ac:dyDescent="0.3">
      <c r="K70"/>
    </row>
    <row r="71" spans="11:19" x14ac:dyDescent="0.3">
      <c r="K71"/>
    </row>
    <row r="72" spans="11:19" x14ac:dyDescent="0.3">
      <c r="K72"/>
    </row>
    <row r="73" spans="11:19" x14ac:dyDescent="0.3">
      <c r="K73"/>
    </row>
    <row r="74" spans="11:19" x14ac:dyDescent="0.3">
      <c r="K74"/>
    </row>
    <row r="75" spans="11:19" x14ac:dyDescent="0.3">
      <c r="K75"/>
    </row>
    <row r="76" spans="11:19" x14ac:dyDescent="0.3">
      <c r="K76"/>
    </row>
    <row r="77" spans="11:19" x14ac:dyDescent="0.3">
      <c r="K77"/>
    </row>
    <row r="78" spans="11:19" x14ac:dyDescent="0.3">
      <c r="K78"/>
    </row>
    <row r="79" spans="11:19" x14ac:dyDescent="0.3">
      <c r="K79"/>
    </row>
    <row r="80" spans="11:19" x14ac:dyDescent="0.3">
      <c r="K80"/>
    </row>
    <row r="81" spans="11:12" ht="30" customHeight="1" x14ac:dyDescent="0.3">
      <c r="K81" s="5"/>
    </row>
    <row r="82" spans="11:12" x14ac:dyDescent="0.3">
      <c r="K82"/>
    </row>
    <row r="83" spans="11:12" x14ac:dyDescent="0.3">
      <c r="K83"/>
      <c r="L83" s="6"/>
    </row>
    <row r="84" spans="11:12" x14ac:dyDescent="0.3">
      <c r="K84"/>
    </row>
  </sheetData>
  <sheetProtection algorithmName="SHA-512" hashValue="Fa5PZsi38iT+FIJczCSQI6MmEE78Q3XhQhyr5yyW7VNpkZ6UzK4YcO5Drk9mfjG3ge4IiWnoVl8K/5EfYUpRow==" saltValue="x4dKiYHpwdlnzrVXUA46nw==" spinCount="100000" sheet="1" formatCells="0"/>
  <mergeCells count="65">
    <mergeCell ref="S1:U6"/>
    <mergeCell ref="N3:Q3"/>
    <mergeCell ref="L1:R1"/>
    <mergeCell ref="N14:O14"/>
    <mergeCell ref="C31:G31"/>
    <mergeCell ref="B1:J1"/>
    <mergeCell ref="C12:E12"/>
    <mergeCell ref="C4:C6"/>
    <mergeCell ref="N11:Q11"/>
    <mergeCell ref="N12:O12"/>
    <mergeCell ref="F8:H8"/>
    <mergeCell ref="F7:H7"/>
    <mergeCell ref="P9:Q9"/>
    <mergeCell ref="N5:O5"/>
    <mergeCell ref="P5:Q5"/>
    <mergeCell ref="P6:Q6"/>
    <mergeCell ref="C9:I9"/>
    <mergeCell ref="C18:D18"/>
    <mergeCell ref="C19:D19"/>
    <mergeCell ref="E19:I19"/>
    <mergeCell ref="B22:J22"/>
    <mergeCell ref="B15:J15"/>
    <mergeCell ref="C10:E10"/>
    <mergeCell ref="G17:H17"/>
    <mergeCell ref="G18:H18"/>
    <mergeCell ref="C33:H33"/>
    <mergeCell ref="C35:H35"/>
    <mergeCell ref="L33:P33"/>
    <mergeCell ref="C24:I24"/>
    <mergeCell ref="P8:Q8"/>
    <mergeCell ref="M36:Q36"/>
    <mergeCell ref="N18:O18"/>
    <mergeCell ref="P18:Q18"/>
    <mergeCell ref="N24:P24"/>
    <mergeCell ref="L30:P30"/>
    <mergeCell ref="L31:P31"/>
    <mergeCell ref="L27:W28"/>
    <mergeCell ref="L22:R22"/>
    <mergeCell ref="L35:P35"/>
    <mergeCell ref="N15:O15"/>
    <mergeCell ref="P14:Q14"/>
    <mergeCell ref="N16:O16"/>
    <mergeCell ref="P16:Q16"/>
    <mergeCell ref="P15:Q15"/>
    <mergeCell ref="L42:P42"/>
    <mergeCell ref="L40:P40"/>
    <mergeCell ref="L37:P38"/>
    <mergeCell ref="R46:V47"/>
    <mergeCell ref="T39:V40"/>
    <mergeCell ref="D2:J2"/>
    <mergeCell ref="B2:C2"/>
    <mergeCell ref="P12:Q12"/>
    <mergeCell ref="N13:O13"/>
    <mergeCell ref="N4:O4"/>
    <mergeCell ref="P13:Q13"/>
    <mergeCell ref="F4:I4"/>
    <mergeCell ref="F5:H5"/>
    <mergeCell ref="F6:H6"/>
    <mergeCell ref="N6:O6"/>
    <mergeCell ref="N7:O7"/>
    <mergeCell ref="N8:O8"/>
    <mergeCell ref="N9:O9"/>
    <mergeCell ref="P4:Q4"/>
    <mergeCell ref="P7:Q7"/>
    <mergeCell ref="D4:D6"/>
  </mergeCells>
  <conditionalFormatting sqref="D4:D6 I5 I7 E18:G18">
    <cfRule type="expression" dxfId="12" priority="70">
      <formula>$D$4&lt;&gt;$G$18</formula>
    </cfRule>
  </conditionalFormatting>
  <pageMargins left="0.25" right="0.25" top="0.75" bottom="0.75" header="0.3" footer="0.3"/>
  <pageSetup paperSize="9" scale="41" fitToHeight="0" orientation="landscape" r:id="rId1"/>
  <rowBreaks count="1" manualBreakCount="1">
    <brk id="60"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89F4E6-6ED5-437A-8D36-176662207654}">
          <x14:formula1>
            <xm:f>PARAMETRES!$A$23:$A$25</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2EA3-48CA-4199-8BBD-9ADE68BBBF2C}">
  <sheetPr>
    <tabColor rgb="FF7030A0"/>
    <pageSetUpPr fitToPage="1"/>
  </sheetPr>
  <dimension ref="B1:AZ65"/>
  <sheetViews>
    <sheetView showGridLines="0" zoomScale="70" zoomScaleNormal="70" zoomScaleSheetLayoutView="70" workbookViewId="0"/>
  </sheetViews>
  <sheetFormatPr baseColWidth="10" defaultColWidth="11.44140625" defaultRowHeight="14.4" x14ac:dyDescent="0.3"/>
  <cols>
    <col min="1" max="1" width="4.109375" customWidth="1"/>
    <col min="2" max="2" width="9.109375" style="17" customWidth="1"/>
    <col min="3" max="3" width="10.88671875" style="18" customWidth="1"/>
    <col min="4" max="4" width="2" style="19" hidden="1" customWidth="1"/>
    <col min="5" max="5" width="10.5546875" style="17" bestFit="1" customWidth="1"/>
    <col min="6" max="6" width="9.109375" style="18" customWidth="1"/>
    <col min="7" max="7" width="10.33203125" style="18" customWidth="1"/>
    <col min="8" max="8" width="2.88671875" style="20" hidden="1" customWidth="1"/>
    <col min="9" max="9" width="7.88671875" style="21" customWidth="1"/>
    <col min="10" max="10" width="9.109375" style="18" customWidth="1"/>
    <col min="11" max="11" width="10.5546875" style="18" bestFit="1" customWidth="1"/>
    <col min="12" max="12" width="2.109375" style="20" hidden="1" customWidth="1"/>
    <col min="13" max="13" width="7.88671875" style="17" customWidth="1"/>
    <col min="14" max="14" width="9.109375" style="18" customWidth="1"/>
    <col min="15" max="15" width="10.5546875" style="18" bestFit="1" customWidth="1"/>
    <col min="16" max="16" width="2.109375" style="20" hidden="1" customWidth="1"/>
    <col min="17" max="17" width="7.88671875" style="17" customWidth="1"/>
    <col min="18" max="18" width="9.109375" style="18" customWidth="1"/>
    <col min="19" max="19" width="10.5546875" style="18" bestFit="1" customWidth="1"/>
    <col min="20" max="20" width="2.109375" style="20" hidden="1" customWidth="1"/>
    <col min="21" max="21" width="7.88671875" style="17" customWidth="1"/>
    <col min="22" max="22" width="9.109375" style="18" customWidth="1"/>
    <col min="23" max="23" width="10.5546875" style="18" bestFit="1" customWidth="1"/>
    <col min="24" max="24" width="2.109375" style="20" hidden="1" customWidth="1"/>
    <col min="25" max="25" width="7.88671875" style="17" customWidth="1"/>
    <col min="26" max="26" width="9.109375" style="18" customWidth="1"/>
    <col min="27" max="27" width="10.5546875" style="18" bestFit="1" customWidth="1"/>
    <col min="28" max="28" width="2.109375" style="20" hidden="1" customWidth="1"/>
    <col min="29" max="29" width="7.88671875" style="17" customWidth="1"/>
    <col min="30" max="30" width="9.109375" style="18" customWidth="1"/>
    <col min="31" max="31" width="10.5546875" style="18" bestFit="1" customWidth="1"/>
    <col min="32" max="32" width="1.33203125" style="20" hidden="1" customWidth="1"/>
    <col min="33" max="33" width="7.88671875" style="17" customWidth="1"/>
    <col min="34" max="34" width="9.109375" style="18" customWidth="1"/>
    <col min="35" max="35" width="10.5546875" style="18" bestFit="1" customWidth="1"/>
    <col min="36" max="36" width="0.88671875" style="20" hidden="1" customWidth="1"/>
    <col min="37" max="37" width="7.88671875" style="17" customWidth="1"/>
    <col min="38" max="38" width="9.109375" style="18" customWidth="1"/>
    <col min="39" max="39" width="10.5546875" style="18" bestFit="1" customWidth="1"/>
    <col min="40" max="40" width="2" style="20" hidden="1" customWidth="1"/>
    <col min="41" max="41" width="7.88671875" style="17" customWidth="1"/>
    <col min="42" max="42" width="9.109375" style="18" customWidth="1"/>
    <col min="43" max="43" width="10.5546875" style="18" bestFit="1" customWidth="1"/>
    <col min="44" max="44" width="1.33203125" style="20" hidden="1" customWidth="1"/>
    <col min="45" max="45" width="7.88671875" style="17" customWidth="1"/>
    <col min="46" max="46" width="9.109375" style="18" customWidth="1"/>
    <col min="47" max="47" width="10.5546875" style="18" customWidth="1"/>
    <col min="48" max="48" width="2" style="20" hidden="1" customWidth="1"/>
    <col min="49" max="49" width="9.33203125" customWidth="1"/>
    <col min="50" max="50" width="11.44140625" customWidth="1"/>
    <col min="51" max="51" width="4" hidden="1" customWidth="1"/>
    <col min="52" max="52" width="12.5546875" customWidth="1"/>
    <col min="53" max="53" width="4.109375" customWidth="1"/>
    <col min="54" max="54" width="7.88671875" customWidth="1"/>
  </cols>
  <sheetData>
    <row r="1" spans="2:49" ht="30.75" customHeight="1" x14ac:dyDescent="0.3">
      <c r="R1" s="397" t="s">
        <v>85</v>
      </c>
      <c r="S1" s="397"/>
      <c r="T1" s="397"/>
      <c r="U1" s="397"/>
      <c r="V1" s="397"/>
      <c r="W1" s="397"/>
      <c r="X1" s="397"/>
      <c r="Y1" s="397"/>
      <c r="Z1" s="397"/>
      <c r="AA1" s="390" t="s">
        <v>64</v>
      </c>
      <c r="AB1" s="390"/>
      <c r="AC1" s="390"/>
      <c r="AD1" s="390"/>
      <c r="AE1" s="120"/>
    </row>
    <row r="2" spans="2:49" ht="15" customHeight="1" x14ac:dyDescent="0.3">
      <c r="B2" s="388" t="s">
        <v>16</v>
      </c>
      <c r="C2" s="389"/>
      <c r="D2" s="404"/>
      <c r="E2" s="404"/>
      <c r="F2" s="404"/>
      <c r="R2" s="397"/>
      <c r="S2" s="397"/>
      <c r="T2" s="397"/>
      <c r="U2" s="397"/>
      <c r="V2" s="397"/>
      <c r="W2" s="397"/>
      <c r="X2" s="397"/>
      <c r="Y2" s="397"/>
      <c r="Z2" s="397"/>
      <c r="AA2" s="390"/>
      <c r="AB2" s="390"/>
      <c r="AC2" s="390"/>
      <c r="AD2" s="390"/>
    </row>
    <row r="3" spans="2:49" ht="15" customHeight="1" x14ac:dyDescent="0.3">
      <c r="B3" s="388" t="s">
        <v>17</v>
      </c>
      <c r="C3" s="389"/>
      <c r="D3" s="404"/>
      <c r="E3" s="404"/>
      <c r="F3" s="404"/>
    </row>
    <row r="4" spans="2:49" ht="15" customHeight="1" x14ac:dyDescent="0.3">
      <c r="B4" s="388" t="s">
        <v>18</v>
      </c>
      <c r="C4" s="389"/>
      <c r="D4" s="404"/>
      <c r="E4" s="404"/>
      <c r="F4" s="404"/>
      <c r="AG4" s="421" t="e" vm="3">
        <v>#VALUE!</v>
      </c>
      <c r="AH4" s="421"/>
      <c r="AI4" s="421"/>
      <c r="AJ4" s="421"/>
      <c r="AK4" s="421"/>
      <c r="AL4" s="421"/>
      <c r="AM4" s="421"/>
      <c r="AN4" s="19"/>
    </row>
    <row r="5" spans="2:49" ht="15" thickBot="1" x14ac:dyDescent="0.35">
      <c r="B5" s="120"/>
      <c r="C5" s="121"/>
      <c r="D5" s="122"/>
      <c r="AG5" s="421"/>
      <c r="AH5" s="421"/>
      <c r="AI5" s="421"/>
      <c r="AJ5" s="421"/>
      <c r="AK5" s="421"/>
      <c r="AL5" s="421"/>
      <c r="AM5" s="421"/>
      <c r="AN5" s="19"/>
    </row>
    <row r="6" spans="2:49" x14ac:dyDescent="0.3">
      <c r="B6" s="391" t="s">
        <v>107</v>
      </c>
      <c r="C6" s="392"/>
      <c r="D6" s="392"/>
      <c r="E6" s="393"/>
      <c r="G6" s="384" t="s">
        <v>83</v>
      </c>
      <c r="H6" s="385"/>
      <c r="I6" s="385"/>
      <c r="J6" s="385"/>
      <c r="K6" s="364" t="s">
        <v>49</v>
      </c>
      <c r="L6" s="364"/>
      <c r="M6" s="364"/>
      <c r="N6" s="364" t="s">
        <v>50</v>
      </c>
      <c r="O6" s="365"/>
      <c r="AG6" s="421"/>
      <c r="AH6" s="421"/>
      <c r="AI6" s="421"/>
      <c r="AJ6" s="421"/>
      <c r="AK6" s="421"/>
      <c r="AL6" s="421"/>
      <c r="AM6" s="421"/>
      <c r="AN6" s="19"/>
    </row>
    <row r="7" spans="2:49" ht="19.95" customHeight="1" x14ac:dyDescent="0.3">
      <c r="B7" s="372" t="s">
        <v>8</v>
      </c>
      <c r="C7" s="373"/>
      <c r="D7" s="373"/>
      <c r="E7" s="24">
        <v>45597</v>
      </c>
      <c r="G7" s="386" t="s">
        <v>76</v>
      </c>
      <c r="H7" s="387"/>
      <c r="I7" s="387"/>
      <c r="J7" s="387"/>
      <c r="K7" s="366">
        <v>45584</v>
      </c>
      <c r="L7" s="366"/>
      <c r="M7" s="366"/>
      <c r="N7" s="366">
        <v>45599</v>
      </c>
      <c r="O7" s="368"/>
      <c r="AG7" s="421"/>
      <c r="AH7" s="421"/>
      <c r="AI7" s="421"/>
      <c r="AJ7" s="421"/>
      <c r="AK7" s="421"/>
      <c r="AL7" s="421"/>
      <c r="AM7" s="421"/>
      <c r="AN7" s="19"/>
    </row>
    <row r="8" spans="2:49" ht="19.95" customHeight="1" x14ac:dyDescent="0.3">
      <c r="B8" s="372" t="s">
        <v>48</v>
      </c>
      <c r="C8" s="373"/>
      <c r="D8" s="373"/>
      <c r="E8" s="24">
        <v>45607</v>
      </c>
      <c r="G8" s="386" t="s">
        <v>77</v>
      </c>
      <c r="H8" s="387"/>
      <c r="I8" s="387"/>
      <c r="J8" s="387"/>
      <c r="K8" s="366">
        <v>45649</v>
      </c>
      <c r="L8" s="366"/>
      <c r="M8" s="366"/>
      <c r="N8" s="366">
        <v>45662</v>
      </c>
      <c r="O8" s="368"/>
      <c r="AG8" s="421"/>
      <c r="AH8" s="421"/>
      <c r="AI8" s="421"/>
      <c r="AJ8" s="421"/>
      <c r="AK8" s="421"/>
      <c r="AL8" s="421"/>
      <c r="AM8" s="421"/>
      <c r="AN8" s="19"/>
      <c r="AW8" s="20"/>
    </row>
    <row r="9" spans="2:49" ht="19.95" customHeight="1" x14ac:dyDescent="0.3">
      <c r="B9" s="372" t="s">
        <v>9</v>
      </c>
      <c r="C9" s="373"/>
      <c r="D9" s="373"/>
      <c r="E9" s="24">
        <v>45651</v>
      </c>
      <c r="G9" s="386" t="s">
        <v>78</v>
      </c>
      <c r="H9" s="387"/>
      <c r="I9" s="387"/>
      <c r="J9" s="387"/>
      <c r="K9" s="366">
        <v>45698</v>
      </c>
      <c r="L9" s="366"/>
      <c r="M9" s="366"/>
      <c r="N9" s="366">
        <v>45709</v>
      </c>
      <c r="O9" s="368"/>
      <c r="AG9" s="421"/>
      <c r="AH9" s="421"/>
      <c r="AI9" s="421"/>
      <c r="AJ9" s="421"/>
      <c r="AK9" s="421"/>
      <c r="AL9" s="421"/>
      <c r="AM9" s="421"/>
      <c r="AN9" s="19"/>
      <c r="AW9" s="20"/>
    </row>
    <row r="10" spans="2:49" ht="19.95" customHeight="1" x14ac:dyDescent="0.3">
      <c r="B10" s="372" t="s">
        <v>40</v>
      </c>
      <c r="C10" s="373"/>
      <c r="D10" s="373"/>
      <c r="E10" s="24">
        <v>45658</v>
      </c>
      <c r="G10" s="386" t="s">
        <v>79</v>
      </c>
      <c r="H10" s="387"/>
      <c r="I10" s="387"/>
      <c r="J10" s="387"/>
      <c r="K10" s="366">
        <v>45752</v>
      </c>
      <c r="L10" s="366"/>
      <c r="M10" s="366"/>
      <c r="N10" s="366">
        <v>45767</v>
      </c>
      <c r="O10" s="368"/>
      <c r="AG10" s="421"/>
      <c r="AH10" s="421"/>
      <c r="AI10" s="421"/>
      <c r="AJ10" s="421"/>
      <c r="AK10" s="421"/>
      <c r="AL10" s="421"/>
      <c r="AM10" s="421"/>
      <c r="AN10" s="19"/>
      <c r="AW10" s="20"/>
    </row>
    <row r="11" spans="2:49" ht="19.95" customHeight="1" thickBot="1" x14ac:dyDescent="0.35">
      <c r="B11" s="372" t="s">
        <v>41</v>
      </c>
      <c r="C11" s="373"/>
      <c r="D11" s="373"/>
      <c r="E11" s="24">
        <v>45768</v>
      </c>
      <c r="G11" s="422" t="s">
        <v>80</v>
      </c>
      <c r="H11" s="423"/>
      <c r="I11" s="423"/>
      <c r="J11" s="423"/>
      <c r="K11" s="367">
        <v>45845</v>
      </c>
      <c r="L11" s="367"/>
      <c r="M11" s="367"/>
      <c r="N11" s="367">
        <v>45900</v>
      </c>
      <c r="O11" s="369"/>
      <c r="AG11" s="421"/>
      <c r="AH11" s="421"/>
      <c r="AI11" s="421"/>
      <c r="AJ11" s="421"/>
      <c r="AK11" s="421"/>
      <c r="AL11" s="421"/>
      <c r="AM11" s="421"/>
      <c r="AN11" s="19"/>
      <c r="AW11" s="20"/>
    </row>
    <row r="12" spans="2:49" ht="19.95" customHeight="1" x14ac:dyDescent="0.3">
      <c r="B12" s="372" t="s">
        <v>42</v>
      </c>
      <c r="C12" s="373"/>
      <c r="D12" s="373"/>
      <c r="E12" s="24">
        <v>45778</v>
      </c>
      <c r="K12" s="370" t="s">
        <v>159</v>
      </c>
      <c r="L12" s="370"/>
      <c r="M12" s="370"/>
      <c r="N12" s="370"/>
      <c r="O12" s="370"/>
      <c r="AG12" s="421"/>
      <c r="AH12" s="421"/>
      <c r="AI12" s="421"/>
      <c r="AJ12" s="421"/>
      <c r="AK12" s="421"/>
      <c r="AL12" s="421"/>
      <c r="AM12" s="421"/>
      <c r="AN12" s="19"/>
      <c r="AW12" s="20"/>
    </row>
    <row r="13" spans="2:49" ht="19.95" customHeight="1" x14ac:dyDescent="0.3">
      <c r="B13" s="372" t="s">
        <v>43</v>
      </c>
      <c r="C13" s="373"/>
      <c r="D13" s="373"/>
      <c r="E13" s="24">
        <v>45785</v>
      </c>
      <c r="K13" s="371"/>
      <c r="L13" s="371"/>
      <c r="M13" s="371"/>
      <c r="N13" s="371"/>
      <c r="O13" s="371"/>
      <c r="AG13" s="421"/>
      <c r="AH13" s="421"/>
      <c r="AI13" s="421"/>
      <c r="AJ13" s="421"/>
      <c r="AK13" s="421"/>
      <c r="AL13" s="421"/>
      <c r="AM13" s="421"/>
      <c r="AN13" s="19"/>
      <c r="AW13" s="20"/>
    </row>
    <row r="14" spans="2:49" ht="19.95" customHeight="1" x14ac:dyDescent="0.3">
      <c r="B14" s="372" t="s">
        <v>44</v>
      </c>
      <c r="C14" s="373"/>
      <c r="D14" s="373"/>
      <c r="E14" s="24">
        <v>45806</v>
      </c>
      <c r="AG14" s="421"/>
      <c r="AH14" s="421"/>
      <c r="AI14" s="421"/>
      <c r="AJ14" s="421"/>
      <c r="AK14" s="421"/>
      <c r="AL14" s="421"/>
      <c r="AM14" s="421"/>
      <c r="AN14" s="19"/>
      <c r="AW14" s="20"/>
    </row>
    <row r="15" spans="2:49" ht="19.95" customHeight="1" x14ac:dyDescent="0.3">
      <c r="B15" s="372" t="s">
        <v>45</v>
      </c>
      <c r="C15" s="373"/>
      <c r="D15" s="373"/>
      <c r="E15" s="24">
        <v>45817</v>
      </c>
      <c r="AG15" s="421"/>
      <c r="AH15" s="421"/>
      <c r="AI15" s="421"/>
      <c r="AJ15" s="421"/>
      <c r="AK15" s="421"/>
      <c r="AL15" s="421"/>
      <c r="AM15" s="421"/>
      <c r="AN15" s="19"/>
      <c r="AW15" s="20"/>
    </row>
    <row r="16" spans="2:49" ht="19.95" customHeight="1" x14ac:dyDescent="0.3">
      <c r="B16" s="372" t="s">
        <v>46</v>
      </c>
      <c r="C16" s="373"/>
      <c r="D16" s="373"/>
      <c r="E16" s="24">
        <v>45852</v>
      </c>
      <c r="AG16" s="421"/>
      <c r="AH16" s="421"/>
      <c r="AI16" s="421"/>
      <c r="AJ16" s="421"/>
      <c r="AK16" s="421"/>
      <c r="AL16" s="421"/>
      <c r="AM16" s="421"/>
      <c r="AN16" s="19"/>
      <c r="AW16" s="20"/>
    </row>
    <row r="17" spans="2:49" ht="19.95" customHeight="1" thickBot="1" x14ac:dyDescent="0.35">
      <c r="B17" s="374" t="s">
        <v>47</v>
      </c>
      <c r="C17" s="375"/>
      <c r="D17" s="375"/>
      <c r="E17" s="25">
        <v>45884</v>
      </c>
      <c r="AG17" s="421"/>
      <c r="AH17" s="421"/>
      <c r="AI17" s="421"/>
      <c r="AJ17" s="421"/>
      <c r="AK17" s="421"/>
      <c r="AL17" s="421"/>
      <c r="AM17" s="421"/>
      <c r="AN17" s="19"/>
      <c r="AW17" s="20"/>
    </row>
    <row r="18" spans="2:49" ht="15" thickBot="1" x14ac:dyDescent="0.35">
      <c r="B18" s="120"/>
      <c r="C18" s="121"/>
      <c r="D18" s="122"/>
      <c r="AW18" s="20"/>
    </row>
    <row r="19" spans="2:49" ht="15" thickBot="1" x14ac:dyDescent="0.35">
      <c r="B19" s="380" t="s">
        <v>27</v>
      </c>
      <c r="C19" s="381"/>
      <c r="D19" s="381"/>
      <c r="E19" s="381"/>
      <c r="F19" s="380" t="s">
        <v>28</v>
      </c>
      <c r="G19" s="381"/>
      <c r="H19" s="381"/>
      <c r="I19" s="381"/>
      <c r="J19" s="380" t="s">
        <v>29</v>
      </c>
      <c r="K19" s="381"/>
      <c r="L19" s="381"/>
      <c r="M19" s="381"/>
      <c r="N19" s="380" t="s">
        <v>30</v>
      </c>
      <c r="O19" s="381"/>
      <c r="P19" s="381"/>
      <c r="Q19" s="381"/>
      <c r="R19" s="380" t="s">
        <v>19</v>
      </c>
      <c r="S19" s="381"/>
      <c r="T19" s="381"/>
      <c r="U19" s="381"/>
      <c r="V19" s="380" t="s">
        <v>20</v>
      </c>
      <c r="W19" s="381"/>
      <c r="X19" s="381"/>
      <c r="Y19" s="381"/>
      <c r="Z19" s="380" t="s">
        <v>21</v>
      </c>
      <c r="AA19" s="381"/>
      <c r="AB19" s="381"/>
      <c r="AC19" s="381"/>
      <c r="AD19" s="380" t="s">
        <v>22</v>
      </c>
      <c r="AE19" s="381"/>
      <c r="AF19" s="381"/>
      <c r="AG19" s="381"/>
      <c r="AH19" s="380" t="s">
        <v>23</v>
      </c>
      <c r="AI19" s="381"/>
      <c r="AJ19" s="381"/>
      <c r="AK19" s="381"/>
      <c r="AL19" s="380" t="s">
        <v>24</v>
      </c>
      <c r="AM19" s="381"/>
      <c r="AN19" s="381"/>
      <c r="AO19" s="381"/>
      <c r="AP19" s="380" t="s">
        <v>25</v>
      </c>
      <c r="AQ19" s="381"/>
      <c r="AR19" s="381"/>
      <c r="AS19" s="381"/>
      <c r="AT19" s="405" t="s">
        <v>26</v>
      </c>
      <c r="AU19" s="381"/>
      <c r="AV19" s="381"/>
      <c r="AW19" s="406"/>
    </row>
    <row r="20" spans="2:49" ht="27" customHeight="1" thickBot="1" x14ac:dyDescent="0.35">
      <c r="B20" s="382"/>
      <c r="C20" s="383"/>
      <c r="D20" s="123"/>
      <c r="E20" s="124" t="s">
        <v>84</v>
      </c>
      <c r="F20" s="382"/>
      <c r="G20" s="383"/>
      <c r="H20" s="123"/>
      <c r="I20" s="124" t="s">
        <v>84</v>
      </c>
      <c r="J20" s="382"/>
      <c r="K20" s="383"/>
      <c r="L20" s="123"/>
      <c r="M20" s="124" t="s">
        <v>84</v>
      </c>
      <c r="N20" s="398"/>
      <c r="O20" s="399"/>
      <c r="P20" s="125"/>
      <c r="Q20" s="124" t="s">
        <v>84</v>
      </c>
      <c r="R20" s="398"/>
      <c r="S20" s="399"/>
      <c r="T20" s="123"/>
      <c r="U20" s="124" t="s">
        <v>84</v>
      </c>
      <c r="V20" s="398"/>
      <c r="W20" s="399"/>
      <c r="X20" s="123"/>
      <c r="Y20" s="124" t="s">
        <v>84</v>
      </c>
      <c r="Z20" s="398"/>
      <c r="AA20" s="399"/>
      <c r="AB20" s="123"/>
      <c r="AC20" s="124" t="s">
        <v>84</v>
      </c>
      <c r="AD20" s="398"/>
      <c r="AE20" s="399"/>
      <c r="AF20" s="123"/>
      <c r="AG20" s="124" t="s">
        <v>84</v>
      </c>
      <c r="AH20" s="398"/>
      <c r="AI20" s="399"/>
      <c r="AJ20" s="123"/>
      <c r="AK20" s="124" t="s">
        <v>84</v>
      </c>
      <c r="AL20" s="398"/>
      <c r="AM20" s="399"/>
      <c r="AN20" s="123"/>
      <c r="AO20" s="124" t="s">
        <v>84</v>
      </c>
      <c r="AP20" s="398"/>
      <c r="AQ20" s="399"/>
      <c r="AR20" s="123"/>
      <c r="AS20" s="124" t="s">
        <v>84</v>
      </c>
      <c r="AT20" s="398"/>
      <c r="AU20" s="399"/>
      <c r="AV20" s="123"/>
      <c r="AW20" s="124" t="s">
        <v>84</v>
      </c>
    </row>
    <row r="21" spans="2:49" ht="21.75" customHeight="1" x14ac:dyDescent="0.3">
      <c r="B21" s="126" t="str">
        <f>TEXT(C21,"JJJJJJJJJ")</f>
        <v>dimanche</v>
      </c>
      <c r="C21" s="127">
        <f>VLOOKUP(AA1,PARAMETRES!A$1:B$12,2,FALSE)</f>
        <v>45536</v>
      </c>
      <c r="D21" s="128" t="str">
        <f>IF(OR(C21=$E$7,C21=$E$8,C21=$E$9,C21=$E$10,C21=$E$11,C21=$E$12,C21=$E$13,C21=$E$14,C21=$E$15,C21=$E$16,C21=$E$17),"F",IF(OR(AND(C21&gt;=$K$7,C21&lt;=$N$7),AND(C21&gt;=$K$8,C21&lt;=$N$8),AND(C21&gt;=$K$9,C21&lt;=$N$9),AND(C21&gt;=$K$10,C21&lt;=$N$10),AND(C21&gt;=$K$11,C21&lt;=$N$11)),"V",""))</f>
        <v/>
      </c>
      <c r="E21" s="23" t="str">
        <f>IF(AND(C21&gt;='2-SEMAINE TYPE &amp; ANNUALISATION'!$E$18,C21&lt;='2-SEMAINE TYPE &amp; ANNUALISATION'!$F$18),IF(D21="F","F",IF(OR(B21="dimanche",B21="samedi"),"",IF(OR(D21="F",D21="V"),"R",VLOOKUP(B21,PARAMETRES!$A$16:$B$20,2,FALSE)))),"NP")</f>
        <v/>
      </c>
      <c r="F21" s="126" t="str">
        <f>TEXT(G21,"JJJJJJJJJ")</f>
        <v>mardi</v>
      </c>
      <c r="G21" s="127">
        <f>DATE(YEAR(C50),MONTH(C50),DAY(C50)+1)</f>
        <v>45566</v>
      </c>
      <c r="H21" s="128" t="str">
        <f>IF(OR(G21=$E$7,G21=$E$8,G21=$E$9,G21=$E$10,G21=$E$11,G21=$E$12,G21=$E$13,G21=$E$14,G21=$E$15,G21=$E$16,G21=$E$17),"F",IF(OR(AND(G21&gt;=$K$7,G21&lt;=$N$7),AND(G21&gt;=$K$8,G21&lt;=$N$8),AND(G21&gt;=$K$9,G21&lt;=$N$9),AND(G21&gt;=$K$10,G21&lt;=$N$10),AND(G21&gt;=$K$11,G21&lt;=$N$11)),"V",""))</f>
        <v/>
      </c>
      <c r="I21" s="23">
        <f>IF(AND(G21&gt;='2-SEMAINE TYPE &amp; ANNUALISATION'!$E$18,G21&lt;='2-SEMAINE TYPE &amp; ANNUALISATION'!$F$18),IF(H21="F","F",IF(OR(F21="dimanche",F21="samedi"),"",IF(OR(H21="F",H21="V"),"R",VLOOKUP(F21,PARAMETRES!$A$16:$B$20,2,FALSE)))),"NP")</f>
        <v>0</v>
      </c>
      <c r="J21" s="126" t="str">
        <f>TEXT(K21,"JJJJJJJJJ")</f>
        <v>vendredi</v>
      </c>
      <c r="K21" s="127">
        <f>DATE(YEAR(G51),MONTH(G51),DAY(G51)+1)</f>
        <v>45597</v>
      </c>
      <c r="L21" s="128" t="str">
        <f>IF(OR(K21=$E$7,K21=$E$8,K21=$E$9,K21=$E$10,K21=$E$11,K21=$E$12,K21=$E$13,K21=$E$14,K21=$E$15,K21=$E$16,K21=$E$17),"F",IF(OR(AND(K21&gt;=$K$7,K21&lt;=$N$7),AND(K21&gt;=$K$8,K21&lt;=$N$8),AND(K21&gt;=$K$9,K21&lt;=$N$9),AND(K21&gt;=$K$10,K21&lt;=$N$10),AND(K21&gt;=$K$11,K21&lt;=$N$11)),"V",""))</f>
        <v>F</v>
      </c>
      <c r="M21" s="23" t="str">
        <f>IF(AND(K21&gt;='2-SEMAINE TYPE &amp; ANNUALISATION'!$E$18,K21&lt;='2-SEMAINE TYPE &amp; ANNUALISATION'!$F$18),IF(L21="F","F",IF(OR(J21="dimanche",J21="samedi"),"",IF(OR(L21="F",L21="V"),"R",VLOOKUP(J21,PARAMETRES!$A$16:$B$20,2,FALSE)))),"NP")</f>
        <v>F</v>
      </c>
      <c r="N21" s="126" t="str">
        <f>TEXT(O21,"JJJJJJJJJ")</f>
        <v>dimanche</v>
      </c>
      <c r="O21" s="127">
        <f>DATE(YEAR(K50),MONTH(K50),DAY(K50)+1)</f>
        <v>45627</v>
      </c>
      <c r="P21" s="128" t="str">
        <f>IF(OR(O21=$E$7,O21=$E$8,O21=$E$9,O21=$E$10,O21=$E$11,O21=$E$12,O21=$E$13,O21=$E$14,O21=$E$15,O21=$E$16,O21=$E$17),"F",IF(OR(AND(O21&gt;=$K$7,O21&lt;=$N$7),AND(O21&gt;=$K$8,O21&lt;=$N$8),AND(O21&gt;=$K$9,O21&lt;=$N$9),AND(O21&gt;=$K$10,O21&lt;=$N$10),AND(O21&gt;=$K$11,O21&lt;=$N$11)),"V",""))</f>
        <v/>
      </c>
      <c r="Q21" s="23" t="str">
        <f>IF(AND(O21&gt;='2-SEMAINE TYPE &amp; ANNUALISATION'!$E$18,O21&lt;='2-SEMAINE TYPE &amp; ANNUALISATION'!$F$18),IF(P21="F","F",IF(OR(N21="dimanche",N21="samedi"),"",IF(OR(P21="F",P21="V"),"R",VLOOKUP(N21,PARAMETRES!$A$16:$B$20,2,FALSE)))),"NP")</f>
        <v/>
      </c>
      <c r="R21" s="129" t="str">
        <f>TEXT(S21,"JJJJJJJJJ")</f>
        <v>mercredi</v>
      </c>
      <c r="S21" s="127">
        <f>DATE(YEAR(O51),MONTH(O51),DAY(O51)+1)</f>
        <v>45658</v>
      </c>
      <c r="T21" s="128" t="str">
        <f>IF(OR(S21=$E$7,S21=$E$8,S21=$E$9,S21=$E$10,S21=$E$11,S21=$E$12,S21=$E$13,S21=$E$14,S21=$E$15,S21=$E$16,S21=$E$17),"F",IF(OR(AND(S21&gt;=$K$7,S21&lt;=$N$7),AND(S21&gt;=$K$8,S21&lt;=$N$8),AND(S21&gt;=$K$9,S21&lt;=$N$9),AND(S21&gt;=$K$10,S21&lt;=$N$10),AND(S21&gt;=$K$11,S21&lt;=$N$11)),"V",""))</f>
        <v>F</v>
      </c>
      <c r="U21" s="23" t="str">
        <f>IF(AND(S21&gt;='2-SEMAINE TYPE &amp; ANNUALISATION'!$E$18,S21&lt;='2-SEMAINE TYPE &amp; ANNUALISATION'!$F$18),IF(T21="F","F",IF(OR(R21="dimanche",R21="samedi"),"",IF(OR(T21="F",T21="V"),"R",VLOOKUP(R21,PARAMETRES!$A$16:$B$20,2,FALSE)))),"NP")</f>
        <v>F</v>
      </c>
      <c r="V21" s="126" t="str">
        <f>TEXT(W21,"JJJJJJJJJ")</f>
        <v>samedi</v>
      </c>
      <c r="W21" s="130">
        <f>DATE(YEAR(S51),MONTH(S51),DAY(S51)+1)</f>
        <v>45689</v>
      </c>
      <c r="X21" s="128" t="str">
        <f>IF(OR(W21=$E$7,W21=$E$8,W21=$E$9,W21=$E$10,W21=$E$11,W21=$E$12,W21=$E$13,W21=$E$14,W21=$E$15,W21=$E$16,W21=$E$17),"F",IF(OR(AND(W21&gt;=$K$7,W21&lt;=$N$7),AND(W21&gt;=$K$8,W21&lt;=$N$8),AND(W21&gt;=$K$9,W21&lt;=$N$9),AND(W21&gt;=$K$10,W21&lt;=$N$10),AND(W21&gt;=$K$11,W21&lt;=$N$11)),"V",""))</f>
        <v/>
      </c>
      <c r="Y21" s="23" t="str">
        <f>IF(AND(W21&gt;='2-SEMAINE TYPE &amp; ANNUALISATION'!$E$18,W21&lt;='2-SEMAINE TYPE &amp; ANNUALISATION'!$F$18),IF(X21="F","F",IF(OR(V21="dimanche",V21="samedi"),"",IF(OR(X21="F",X21="V"),"R",VLOOKUP(V21,PARAMETRES!$A$16:$B$20,2,FALSE)))),"NP")</f>
        <v/>
      </c>
      <c r="Z21" s="131" t="str">
        <f>TEXT(AA21,"JJJJJJJJJ")</f>
        <v>samedi</v>
      </c>
      <c r="AA21" s="130">
        <f>IF(OR(AA1=2024,AA1=2028,,AA1=2032),(DATE(YEAR(W49),MONTH(W49),DAY(W49)+1)),(DATE(YEAR(W48),MONTH(W48),DAY(W48)+1)))</f>
        <v>45717</v>
      </c>
      <c r="AB21" s="128" t="str">
        <f>IF(OR(AA21=$E$7,AA21=$E$8,AA21=$E$9,AA21=$E$10,AA21=$E$11,AA21=$E$12,AA21=$E$13,AA21=$E$14,AA21=$E$15,AA21=$E$16,AA21=$E$17),"F",IF(OR(AND(AA21&gt;=$K$7,AA21&lt;=$N$7),AND(AA21&gt;=$K$8,AA21&lt;=$N$8),AND(AA21&gt;=$K$9,AA21&lt;=$N$9),AND(AA21&gt;=$K$10,AA21&lt;=$N$10),AND(AA21&gt;=$K$11,AA21&lt;=$N$11)),"V",""))</f>
        <v/>
      </c>
      <c r="AC21" s="23" t="str">
        <f>IF(AND(AA21&gt;='2-SEMAINE TYPE &amp; ANNUALISATION'!$E$18,AA21&lt;='2-SEMAINE TYPE &amp; ANNUALISATION'!$F$18),IF(AB21="F","F",IF(OR(Z21="dimanche",Z21="samedi"),"",IF(OR(AB21="F",AB21="V"),"R",VLOOKUP(Z21,PARAMETRES!$A$16:$B$20,2,FALSE)))),"NP")</f>
        <v/>
      </c>
      <c r="AD21" s="126" t="str">
        <f>TEXT(AE21,"JJJJJJJJJ")</f>
        <v>mardi</v>
      </c>
      <c r="AE21" s="127">
        <f>DATE(YEAR(AA51),MONTH(AA51),DAY(AA51)+1)</f>
        <v>45748</v>
      </c>
      <c r="AF21" s="128" t="str">
        <f>IF(OR(AE21=$E$7,AE21=$E$8,AE21=$E$9,AE21=$E$10,AE21=$E$11,AE21=$E$12,AE21=$E$13,AE21=$E$14,AE21=$E$15,AE21=$E$16,AE21=$E$17),"F",IF(OR(AND(AE21&gt;=$K$7,AE21&lt;=$N$7),AND(AE21&gt;=$K$8,AE21&lt;=$N$8),AND(AE21&gt;=$K$9,AE21&lt;=$N$9),AND(AE21&gt;=$K$10,AE21&lt;=$N$10),AND(AE21&gt;=$K$11,AE21&lt;=$N$11)),"V",""))</f>
        <v/>
      </c>
      <c r="AG21" s="23">
        <f>IF(AND(AE21&gt;='2-SEMAINE TYPE &amp; ANNUALISATION'!$E$18,AE21&lt;='2-SEMAINE TYPE &amp; ANNUALISATION'!$F$18),IF(AF21="F","F",IF(OR(AD21="dimanche",AD21="samedi"),"",IF(OR(AF21="F",AF21="V"),"R",VLOOKUP(AD21,PARAMETRES!$A$16:$B$20,2,FALSE)))),"NP")</f>
        <v>0</v>
      </c>
      <c r="AH21" s="126" t="str">
        <f>TEXT(AI21,"JJJJJJJJJ")</f>
        <v>jeudi</v>
      </c>
      <c r="AI21" s="132">
        <f>DATE(YEAR(AE50),MONTH(AE50),DAY(AE50)+1)</f>
        <v>45778</v>
      </c>
      <c r="AJ21" s="128" t="str">
        <f>IF(OR(AI21=$E$7,AI21=$E$8,AI21=$E$9,AI21=$E$10,AI21=$E$11,AI21=$E$12,AI21=$E$13,AI21=$E$14,AI21=$E$15,AI21=$E$16,AI21=$E$17),"F",IF(OR(AND(AI21&gt;=$K$7,AI21&lt;=$N$7),AND(AI21&gt;=$K$8,AI21&lt;=$N$8),AND(AI21&gt;=$K$9,AI21&lt;=$N$9),AND(AI21&gt;=$K$10,AI21&lt;=$N$10),AND(AI21&gt;=$K$11,AI21&lt;=$N$11)),"V",""))</f>
        <v>F</v>
      </c>
      <c r="AK21" s="23" t="str">
        <f>IF(AND(AI21&gt;='2-SEMAINE TYPE &amp; ANNUALISATION'!$E$18,AI21&lt;='2-SEMAINE TYPE &amp; ANNUALISATION'!$F$18),IF(AJ21="F","F",IF(OR(AH21="dimanche",AH21="samedi"),"",IF(OR(AJ21="F",AJ21="V"),"R",VLOOKUP(AH21,PARAMETRES!$A$16:$B$20,2,FALSE)))),"NP")</f>
        <v>F</v>
      </c>
      <c r="AL21" s="126" t="str">
        <f>TEXT(AM21,"JJJJJJJJJ")</f>
        <v>dimanche</v>
      </c>
      <c r="AM21" s="127">
        <f>DATE(YEAR(AI51),MONTH(AI51),DAY(AI51)+1)</f>
        <v>45809</v>
      </c>
      <c r="AN21" s="128" t="str">
        <f>IF(OR(AM21=$E$7,AM21=$E$8,AM21=$E$9,AM21=$E$10,AM21=$E$11,AM21=$E$12,AM21=$E$13,AM21=$E$14,AM21=$E$15,AM21=$E$16,AM21=$E$17),"F",IF(OR(AND(AM21&gt;=$K$7,AM21&lt;=$N$7),AND(AM21&gt;=$K$8,AM21&lt;=$N$8),AND(AM21&gt;=$K$9,AM21&lt;=$N$9),AND(AM21&gt;=$K$10,AM21&lt;=$N$10),AND(AM21&gt;=$K$11,AM21&lt;=$N$11)),"V",""))</f>
        <v/>
      </c>
      <c r="AO21" s="23" t="str">
        <f>IF(AND(AM21&gt;='2-SEMAINE TYPE &amp; ANNUALISATION'!$E$18,AM21&lt;='2-SEMAINE TYPE &amp; ANNUALISATION'!$F$18),IF(AN21="F","F",IF(OR(AL21="dimanche",AL21="samedi"),"",IF(OR(AN21="F",AN21="V"),"R",VLOOKUP(AL21,PARAMETRES!$A$16:$B$20,2,FALSE)))),"NP")</f>
        <v/>
      </c>
      <c r="AP21" s="126" t="str">
        <f>TEXT(AQ21,"JJJJJJJJJ")</f>
        <v>mardi</v>
      </c>
      <c r="AQ21" s="127">
        <f>DATE(YEAR(AM50),MONTH(AM50),DAY(AM50)+1)</f>
        <v>45839</v>
      </c>
      <c r="AR21" s="128" t="str">
        <f>IF(OR(AQ21=$E$7,AQ21=$E$8,AQ21=$E$9,AQ21=$E$10,AQ21=$E$11,AQ21=$E$12,AQ21=$E$13,AQ21=$E$14,AQ21=$E$15,AQ21=$E$16,AQ21=$E$17),"F",IF(OR(AND(AQ21&gt;=$K$7,AQ21&lt;=$N$7),AND(AQ21&gt;=$K$8,AQ21&lt;=$N$8),AND(AQ21&gt;=$K$9,AQ21&lt;=$N$9),AND(AQ21&gt;=$K$10,AQ21&lt;=$N$10),AND(AQ21&gt;=$K$11,AQ21&lt;=$N$11)),"V",""))</f>
        <v/>
      </c>
      <c r="AS21" s="23">
        <f>IF(AND(AQ21&gt;='2-SEMAINE TYPE &amp; ANNUALISATION'!$E$18,AQ21&lt;='2-SEMAINE TYPE &amp; ANNUALISATION'!$F$18),IF(AR21="F","F",IF(OR(AP21="dimanche",AP21="samedi"),"",IF(OR(AR21="F",AR21="V"),"R",VLOOKUP(AP21,PARAMETRES!$A$16:$B$20,2,FALSE)))),"NP")</f>
        <v>0</v>
      </c>
      <c r="AT21" s="126" t="str">
        <f>TEXT(AU21,"JJJJJJJJJ")</f>
        <v>vendredi</v>
      </c>
      <c r="AU21" s="127">
        <f>DATE(YEAR(AQ51),MONTH(AQ51),DAY(AQ51)+1)</f>
        <v>45870</v>
      </c>
      <c r="AV21" s="128" t="str">
        <f>IF(OR(AU21=$E$7,AU21=$E$8,AU21=$E$9,AU21=$E$10,AU21=$E$11,AU21=$E$12,AU21=$E$13,AU21=$E$14,AU21=$E$15,AU21=$E$16,AU21=$E$17),"F",IF(OR(AND(AU21&gt;=$K$7,AU21&lt;=$N$7),AND(AU21&gt;=$K$8,AU21&lt;=$N$8),AND(AU21&gt;=$K$9,AU21&lt;=$N$9),AND(AU21&gt;=$K$10,AU21&lt;=$N$10),AND(AU21&gt;=$K$11,AU21&lt;=$N$11)),"V",""))</f>
        <v>V</v>
      </c>
      <c r="AW21" s="23" t="str">
        <f>IF(AND(AU21&gt;='2-SEMAINE TYPE &amp; ANNUALISATION'!$E$18,AU21&lt;='2-SEMAINE TYPE &amp; ANNUALISATION'!$F$18),IF(AV21="F","F",IF(OR(AT21="dimanche",AT21="samedi"),"",IF(OR(AV21="F",AV21="V"),"R",VLOOKUP(AT21,PARAMETRES!$A$16:$B$20,2,FALSE)))),"NP")</f>
        <v>R</v>
      </c>
    </row>
    <row r="22" spans="2:49" ht="22.2" customHeight="1" x14ac:dyDescent="0.3">
      <c r="B22" s="133" t="str">
        <f t="shared" ref="B22:B50" si="0">TEXT(C22,"JJJJJJJJJ")</f>
        <v>lundi</v>
      </c>
      <c r="C22" s="134">
        <f>DATE(YEAR(C21),MONTH(C21),DAY(C21)+1)</f>
        <v>45537</v>
      </c>
      <c r="D22" s="128" t="str">
        <f t="shared" ref="D22:D49" si="1">IF(OR(C22=$E$7,C22=$E$8,C22=$E$9,C22=$E$10,C22=$E$11,C22=$E$12,C22=$E$13,C22=$E$14,C22=$E$15,C22=$E$16,C22=$E$17),"F",IF(OR(AND(C22&gt;=$K$7,C22&lt;=$N$7),AND(C22&gt;=$K$8,C22&lt;=$N$8),AND(C22&gt;=$K$9,C22&lt;=$N$9),AND(C22&gt;=$K$10,C22&lt;=$N$10),AND(C22&gt;=$K$11,C22&lt;=$N$11)),"V",""))</f>
        <v/>
      </c>
      <c r="E22" s="13">
        <f>IF(AND(C22&gt;='2-SEMAINE TYPE &amp; ANNUALISATION'!$E$18,C22&lt;='2-SEMAINE TYPE &amp; ANNUALISATION'!$F$18),IF(D22="F","F",IF(OR(B22="dimanche",B22="samedi"),"",IF(OR(D22="F",D22="V"),"R",VLOOKUP(B22,PARAMETRES!$A$16:$B$20,2,FALSE)))),"NP")</f>
        <v>0.22916666666666663</v>
      </c>
      <c r="F22" s="133" t="str">
        <f t="shared" ref="F22:F51" si="2">TEXT(G22,"JJJJJJJJJ")</f>
        <v>mercredi</v>
      </c>
      <c r="G22" s="134">
        <f>DATE(YEAR(G21),MONTH(G21),DAY(G21)+1)</f>
        <v>45567</v>
      </c>
      <c r="H22" s="128" t="str">
        <f t="shared" ref="H22:H51" si="3">IF(OR(G22=$E$7,G22=$E$8,G22=$E$9,G22=$E$10,G22=$E$11,G22=$E$12,G22=$E$13,G22=$E$14,G22=$E$15,G22=$E$16,G22=$E$17),"F",IF(OR(AND(G22&gt;=$K$7,G22&lt;=$N$7),AND(G22&gt;=$K$8,G22&lt;=$N$8),AND(G22&gt;=$K$9,G22&lt;=$N$9),AND(G22&gt;=$K$10,G22&lt;=$N$10),AND(G22&gt;=$K$11,G22&lt;=$N$11)),"V",""))</f>
        <v/>
      </c>
      <c r="I22" s="13">
        <f>IF(AND(G22&gt;='2-SEMAINE TYPE &amp; ANNUALISATION'!$E$18,G22&lt;='2-SEMAINE TYPE &amp; ANNUALISATION'!$F$18),IF(H22="F","F",IF(OR(F22="dimanche",F22="samedi"),"",IF(OR(H22="F",H22="V"),"R",VLOOKUP(F22,PARAMETRES!$A$16:$B$20,2,FALSE)))),"NP")</f>
        <v>0</v>
      </c>
      <c r="J22" s="133" t="str">
        <f t="shared" ref="J22:J50" si="4">TEXT(K22,"JJJJJJJJJ")</f>
        <v>samedi</v>
      </c>
      <c r="K22" s="134">
        <f>DATE(YEAR(K21),MONTH(K21),DAY(K21)+1)</f>
        <v>45598</v>
      </c>
      <c r="L22" s="128" t="str">
        <f t="shared" ref="L22:L50" si="5">IF(OR(K22=$E$7,K22=$E$8,K22=$E$9,K22=$E$10,K22=$E$11,K22=$E$12,K22=$E$13,K22=$E$14,K22=$E$15,K22=$E$16,K22=$E$17),"F",IF(OR(AND(K22&gt;=$K$7,K22&lt;=$N$7),AND(K22&gt;=$K$8,K22&lt;=$N$8),AND(K22&gt;=$K$9,K22&lt;=$N$9),AND(K22&gt;=$K$10,K22&lt;=$N$10),AND(K22&gt;=$K$11,K22&lt;=$N$11)),"V",""))</f>
        <v>V</v>
      </c>
      <c r="M22" s="13" t="str">
        <f>IF(AND(K22&gt;='2-SEMAINE TYPE &amp; ANNUALISATION'!$E$18,K22&lt;='2-SEMAINE TYPE &amp; ANNUALISATION'!$F$18),IF(L22="F","F",IF(OR(J22="dimanche",J22="samedi"),"",IF(OR(L22="F",L22="V"),"R",VLOOKUP(J22,PARAMETRES!$A$16:$B$20,2,FALSE)))),"NP")</f>
        <v/>
      </c>
      <c r="N22" s="133" t="str">
        <f t="shared" ref="N22:N51" si="6">TEXT(O22,"JJJJJJJJJ")</f>
        <v>lundi</v>
      </c>
      <c r="O22" s="134">
        <f>DATE(YEAR(O21),MONTH(O21),DAY(O21)+1)</f>
        <v>45628</v>
      </c>
      <c r="P22" s="128" t="str">
        <f t="shared" ref="P22:P51" si="7">IF(OR(O22=$E$7,O22=$E$8,O22=$E$9,O22=$E$10,O22=$E$11,O22=$E$12,O22=$E$13,O22=$E$14,O22=$E$15,O22=$E$16,O22=$E$17),"F",IF(OR(AND(O22&gt;=$K$7,O22&lt;=$N$7),AND(O22&gt;=$K$8,O22&lt;=$N$8),AND(O22&gt;=$K$9,O22&lt;=$N$9),AND(O22&gt;=$K$10,O22&lt;=$N$10),AND(O22&gt;=$K$11,O22&lt;=$N$11)),"V",""))</f>
        <v/>
      </c>
      <c r="Q22" s="13">
        <f>IF(AND(O22&gt;='2-SEMAINE TYPE &amp; ANNUALISATION'!$E$18,O22&lt;='2-SEMAINE TYPE &amp; ANNUALISATION'!$F$18),IF(P22="F","F",IF(OR(N22="dimanche",N22="samedi"),"",IF(OR(P22="F",P22="V"),"R",VLOOKUP(N22,PARAMETRES!$A$16:$B$20,2,FALSE)))),"NP")</f>
        <v>0.22916666666666663</v>
      </c>
      <c r="R22" s="135" t="str">
        <f t="shared" ref="R22:R51" si="8">TEXT(S22,"JJJJJJJJJ")</f>
        <v>jeudi</v>
      </c>
      <c r="S22" s="136">
        <f>DATE(YEAR(S21),MONTH(S21),DAY(S21)+1)</f>
        <v>45659</v>
      </c>
      <c r="T22" s="128" t="str">
        <f t="shared" ref="T22:T51" si="9">IF(OR(S22=$E$7,S22=$E$8,S22=$E$9,S22=$E$10,S22=$E$11,S22=$E$12,S22=$E$13,S22=$E$14,S22=$E$15,S22=$E$16,S22=$E$17),"F",IF(OR(AND(S22&gt;=$K$7,S22&lt;=$N$7),AND(S22&gt;=$K$8,S22&lt;=$N$8),AND(S22&gt;=$K$9,S22&lt;=$N$9),AND(S22&gt;=$K$10,S22&lt;=$N$10),AND(S22&gt;=$K$11,S22&lt;=$N$11)),"V",""))</f>
        <v>V</v>
      </c>
      <c r="U22" s="13" t="str">
        <f>IF(AND(S22&gt;='2-SEMAINE TYPE &amp; ANNUALISATION'!$E$18,S22&lt;='2-SEMAINE TYPE &amp; ANNUALISATION'!$F$18),IF(T22="F","F",IF(OR(R22="dimanche",R22="samedi"),"",IF(OR(T22="F",T22="V"),"R",VLOOKUP(R22,PARAMETRES!$A$16:$B$20,2,FALSE)))),"NP")</f>
        <v>R</v>
      </c>
      <c r="V22" s="133" t="str">
        <f t="shared" ref="V22:V48" si="10">TEXT(W22,"JJJJJJJJJ")</f>
        <v>dimanche</v>
      </c>
      <c r="W22" s="134">
        <f>DATE(YEAR(W21),MONTH(W21),DAY(W21)+1)</f>
        <v>45690</v>
      </c>
      <c r="X22" s="128" t="str">
        <f t="shared" ref="X22:X49" si="11">IF(OR(W22=$E$7,W22=$E$8,W22=$E$9,W22=$E$10,W22=$E$11,W22=$E$12,W22=$E$13,W22=$E$14,W22=$E$15,W22=$E$16,W22=$E$17),"F",IF(OR(AND(W22&gt;=$K$7,W22&lt;=$N$7),AND(W22&gt;=$K$8,W22&lt;=$N$8),AND(W22&gt;=$K$9,W22&lt;=$N$9),AND(W22&gt;=$K$10,W22&lt;=$N$10),AND(W22&gt;=$K$11,W22&lt;=$N$11)),"V",""))</f>
        <v/>
      </c>
      <c r="Y22" s="13" t="str">
        <f>IF(AND(W22&gt;='2-SEMAINE TYPE &amp; ANNUALISATION'!$E$18,W22&lt;='2-SEMAINE TYPE &amp; ANNUALISATION'!$F$18),IF(X22="F","F",IF(OR(V22="dimanche",V22="samedi"),"",IF(OR(X22="F",X22="V"),"R",VLOOKUP(V22,PARAMETRES!$A$16:$B$20,2,FALSE)))),"NP")</f>
        <v/>
      </c>
      <c r="Z22" s="137" t="str">
        <f t="shared" ref="Z22:Z51" si="12">TEXT(AA22,"JJJJJJJJJ")</f>
        <v>dimanche</v>
      </c>
      <c r="AA22" s="134">
        <f>DATE(YEAR(AA21),MONTH(AA21),DAY(AA21)+1)</f>
        <v>45718</v>
      </c>
      <c r="AB22" s="128" t="str">
        <f t="shared" ref="AB22:AB51" si="13">IF(OR(AA22=$E$7,AA22=$E$8,AA22=$E$9,AA22=$E$10,AA22=$E$11,AA22=$E$12,AA22=$E$13,AA22=$E$14,AA22=$E$15,AA22=$E$16,AA22=$E$17),"F",IF(OR(AND(AA22&gt;=$K$7,AA22&lt;=$N$7),AND(AA22&gt;=$K$8,AA22&lt;=$N$8),AND(AA22&gt;=$K$9,AA22&lt;=$N$9),AND(AA22&gt;=$K$10,AA22&lt;=$N$10),AND(AA22&gt;=$K$11,AA22&lt;=$N$11)),"V",""))</f>
        <v/>
      </c>
      <c r="AC22" s="13" t="str">
        <f>IF(AND(AA22&gt;='2-SEMAINE TYPE &amp; ANNUALISATION'!$E$18,AA22&lt;='2-SEMAINE TYPE &amp; ANNUALISATION'!$F$18),IF(AB22="F","F",IF(OR(Z22="dimanche",Z22="samedi"),"",IF(OR(AB22="F",AB22="V"),"R",VLOOKUP(Z22,PARAMETRES!$A$16:$B$20,2,FALSE)))),"NP")</f>
        <v/>
      </c>
      <c r="AD22" s="133" t="str">
        <f t="shared" ref="AD22:AD50" si="14">TEXT(AE22,"JJJJJJJJJ")</f>
        <v>mercredi</v>
      </c>
      <c r="AE22" s="134">
        <f>DATE(YEAR(AE21),MONTH(AE21),DAY(AE21)+1)</f>
        <v>45749</v>
      </c>
      <c r="AF22" s="128" t="str">
        <f t="shared" ref="AF22:AF50" si="15">IF(OR(AE22=$E$7,AE22=$E$8,AE22=$E$9,AE22=$E$10,AE22=$E$11,AE22=$E$12,AE22=$E$13,AE22=$E$14,AE22=$E$15,AE22=$E$16,AE22=$E$17),"F",IF(OR(AND(AE22&gt;=$K$7,AE22&lt;=$N$7),AND(AE22&gt;=$K$8,AE22&lt;=$N$8),AND(AE22&gt;=$K$9,AE22&lt;=$N$9),AND(AE22&gt;=$K$10,AE22&lt;=$N$10),AND(AE22&gt;=$K$11,AE22&lt;=$N$11)),"V",""))</f>
        <v/>
      </c>
      <c r="AG22" s="13">
        <f>IF(AND(AE22&gt;='2-SEMAINE TYPE &amp; ANNUALISATION'!$E$18,AE22&lt;='2-SEMAINE TYPE &amp; ANNUALISATION'!$F$18),IF(AF22="F","F",IF(OR(AD22="dimanche",AD22="samedi"),"",IF(OR(AF22="F",AF22="V"),"R",VLOOKUP(AD22,PARAMETRES!$A$16:$B$20,2,FALSE)))),"NP")</f>
        <v>0</v>
      </c>
      <c r="AH22" s="133" t="str">
        <f t="shared" ref="AH22:AH51" si="16">TEXT(AI22,"JJJJJJJJJ")</f>
        <v>vendredi</v>
      </c>
      <c r="AI22" s="138">
        <f>DATE(YEAR(AI21),MONTH(AI21),DAY(AI21)+1)</f>
        <v>45779</v>
      </c>
      <c r="AJ22" s="128" t="str">
        <f t="shared" ref="AJ22:AJ51" si="17">IF(OR(AI22=$E$7,AI22=$E$8,AI22=$E$9,AI22=$E$10,AI22=$E$11,AI22=$E$12,AI22=$E$13,AI22=$E$14,AI22=$E$15,AI22=$E$16,AI22=$E$17),"F",IF(OR(AND(AI22&gt;=$K$7,AI22&lt;=$N$7),AND(AI22&gt;=$K$8,AI22&lt;=$N$8),AND(AI22&gt;=$K$9,AI22&lt;=$N$9),AND(AI22&gt;=$K$10,AI22&lt;=$N$10),AND(AI22&gt;=$K$11,AI22&lt;=$N$11)),"V",""))</f>
        <v/>
      </c>
      <c r="AK22" s="13">
        <f>IF(AND(AI22&gt;='2-SEMAINE TYPE &amp; ANNUALISATION'!$E$18,AI22&lt;='2-SEMAINE TYPE &amp; ANNUALISATION'!$F$18),IF(AJ22="F","F",IF(OR(AH22="dimanche",AH22="samedi"),"",IF(OR(AJ22="F",AJ22="V"),"R",VLOOKUP(AH22,PARAMETRES!$A$16:$B$20,2,FALSE)))),"NP")</f>
        <v>0</v>
      </c>
      <c r="AL22" s="133" t="str">
        <f t="shared" ref="AL22:AL50" si="18">TEXT(AM22,"JJJJJJJJJ")</f>
        <v>lundi</v>
      </c>
      <c r="AM22" s="139">
        <f>DATE(YEAR(AM21),MONTH(AM21),DAY(AM21)+1)</f>
        <v>45810</v>
      </c>
      <c r="AN22" s="128" t="str">
        <f t="shared" ref="AN22:AN50" si="19">IF(OR(AM22=$E$7,AM22=$E$8,AM22=$E$9,AM22=$E$10,AM22=$E$11,AM22=$E$12,AM22=$E$13,AM22=$E$14,AM22=$E$15,AM22=$E$16,AM22=$E$17),"F",IF(OR(AND(AM22&gt;=$K$7,AM22&lt;=$N$7),AND(AM22&gt;=$K$8,AM22&lt;=$N$8),AND(AM22&gt;=$K$9,AM22&lt;=$N$9),AND(AM22&gt;=$K$10,AM22&lt;=$N$10),AND(AM22&gt;=$K$11,AM22&lt;=$N$11)),"V",""))</f>
        <v/>
      </c>
      <c r="AO22" s="13">
        <f>IF(AND(AM22&gt;='2-SEMAINE TYPE &amp; ANNUALISATION'!$E$18,AM22&lt;='2-SEMAINE TYPE &amp; ANNUALISATION'!$F$18),IF(AN22="F","F",IF(OR(AL22="dimanche",AL22="samedi"),"",IF(OR(AN22="F",AN22="V"),"R",VLOOKUP(AL22,PARAMETRES!$A$16:$B$20,2,FALSE)))),"NP")</f>
        <v>0.22916666666666663</v>
      </c>
      <c r="AP22" s="133" t="str">
        <f t="shared" ref="AP22:AP51" si="20">TEXT(AQ22,"JJJJJJJJJ")</f>
        <v>mercredi</v>
      </c>
      <c r="AQ22" s="134">
        <f>DATE(YEAR(AQ21),MONTH(AQ21),DAY(AQ21)+1)</f>
        <v>45840</v>
      </c>
      <c r="AR22" s="128" t="str">
        <f t="shared" ref="AR22:AR51" si="21">IF(OR(AQ22=$E$7,AQ22=$E$8,AQ22=$E$9,AQ22=$E$10,AQ22=$E$11,AQ22=$E$12,AQ22=$E$13,AQ22=$E$14,AQ22=$E$15,AQ22=$E$16,AQ22=$E$17),"F",IF(OR(AND(AQ22&gt;=$K$7,AQ22&lt;=$N$7),AND(AQ22&gt;=$K$8,AQ22&lt;=$N$8),AND(AQ22&gt;=$K$9,AQ22&lt;=$N$9),AND(AQ22&gt;=$K$10,AQ22&lt;=$N$10),AND(AQ22&gt;=$K$11,AQ22&lt;=$N$11)),"V",""))</f>
        <v/>
      </c>
      <c r="AS22" s="13">
        <f>IF(AND(AQ22&gt;='2-SEMAINE TYPE &amp; ANNUALISATION'!$E$18,AQ22&lt;='2-SEMAINE TYPE &amp; ANNUALISATION'!$F$18),IF(AR22="F","F",IF(OR(AP22="dimanche",AP22="samedi"),"",IF(OR(AR22="F",AR22="V"),"R",VLOOKUP(AP22,PARAMETRES!$A$16:$B$20,2,FALSE)))),"NP")</f>
        <v>0</v>
      </c>
      <c r="AT22" s="133" t="str">
        <f t="shared" ref="AT22:AT51" si="22">TEXT(AU22,"JJJJJJJJJ")</f>
        <v>samedi</v>
      </c>
      <c r="AU22" s="134">
        <f>DATE(YEAR(AU21),MONTH(AU21),DAY(AU21)+1)</f>
        <v>45871</v>
      </c>
      <c r="AV22" s="128" t="str">
        <f t="shared" ref="AV22:AV50" si="23">IF(OR(AU22=$E$7,AU22=$E$8,AU22=$E$9,AU22=$E$10,AU22=$E$11,AU22=$E$12,AU22=$E$13,AU22=$E$14,AU22=$E$15,AU22=$E$16,AU22=$E$17),"F",IF(OR(AND(AU22&gt;=$K$7,AU22&lt;=$N$7),AND(AU22&gt;=$K$8,AU22&lt;=$N$8),AND(AU22&gt;=$K$9,AU22&lt;=$N$9),AND(AU22&gt;=$K$10,AU22&lt;=$N$10),AND(AU22&gt;=$K$11,AU22&lt;=$N$11)),"V",""))</f>
        <v>V</v>
      </c>
      <c r="AW22" s="13" t="str">
        <f>IF(AND(AU22&gt;='2-SEMAINE TYPE &amp; ANNUALISATION'!$E$18,AU22&lt;='2-SEMAINE TYPE &amp; ANNUALISATION'!$F$18),IF(AV22="F","F",IF(OR(AT22="dimanche",AT22="samedi"),"",IF(OR(AV22="F",AV22="V"),"R",VLOOKUP(AT22,PARAMETRES!$A$16:$B$20,2,FALSE)))),"NP")</f>
        <v/>
      </c>
    </row>
    <row r="23" spans="2:49" ht="22.2" customHeight="1" x14ac:dyDescent="0.3">
      <c r="B23" s="133" t="str">
        <f t="shared" si="0"/>
        <v>mardi</v>
      </c>
      <c r="C23" s="134">
        <f t="shared" ref="C23:C50" si="24">DATE(YEAR(C22),MONTH(C22),DAY(C22)+1)</f>
        <v>45538</v>
      </c>
      <c r="D23" s="128" t="str">
        <f t="shared" si="1"/>
        <v/>
      </c>
      <c r="E23" s="13">
        <f>IF(AND(C23&gt;='2-SEMAINE TYPE &amp; ANNUALISATION'!$E$18,C23&lt;='2-SEMAINE TYPE &amp; ANNUALISATION'!$F$18),IF(D23="F","F",IF(OR(B23="dimanche",B23="samedi"),"",IF(OR(D23="F",D23="V"),"R",VLOOKUP(B23,PARAMETRES!$A$16:$B$20,2,FALSE)))),"NP")</f>
        <v>0</v>
      </c>
      <c r="F23" s="133" t="str">
        <f t="shared" si="2"/>
        <v>jeudi</v>
      </c>
      <c r="G23" s="134">
        <f t="shared" ref="G23:G51" si="25">DATE(YEAR(G22),MONTH(G22),DAY(G22)+1)</f>
        <v>45568</v>
      </c>
      <c r="H23" s="128" t="str">
        <f t="shared" si="3"/>
        <v/>
      </c>
      <c r="I23" s="13">
        <f>IF(AND(G23&gt;='2-SEMAINE TYPE &amp; ANNUALISATION'!$E$18,G23&lt;='2-SEMAINE TYPE &amp; ANNUALISATION'!$F$18),IF(H23="F","F",IF(OR(F23="dimanche",F23="samedi"),"",IF(OR(H23="F",H23="V"),"R",VLOOKUP(F23,PARAMETRES!$A$16:$B$20,2,FALSE)))),"NP")</f>
        <v>0</v>
      </c>
      <c r="J23" s="133" t="str">
        <f t="shared" si="4"/>
        <v>dimanche</v>
      </c>
      <c r="K23" s="134">
        <f t="shared" ref="K23:K50" si="26">DATE(YEAR(K22),MONTH(K22),DAY(K22)+1)</f>
        <v>45599</v>
      </c>
      <c r="L23" s="128" t="str">
        <f t="shared" si="5"/>
        <v>V</v>
      </c>
      <c r="M23" s="13" t="str">
        <f>IF(AND(K23&gt;='2-SEMAINE TYPE &amp; ANNUALISATION'!$E$18,K23&lt;='2-SEMAINE TYPE &amp; ANNUALISATION'!$F$18),IF(L23="F","F",IF(OR(J23="dimanche",J23="samedi"),"",IF(OR(L23="F",L23="V"),"R",VLOOKUP(J23,PARAMETRES!$A$16:$B$20,2,FALSE)))),"NP")</f>
        <v/>
      </c>
      <c r="N23" s="133" t="str">
        <f t="shared" si="6"/>
        <v>mardi</v>
      </c>
      <c r="O23" s="134">
        <f t="shared" ref="O23:O51" si="27">DATE(YEAR(O22),MONTH(O22),DAY(O22)+1)</f>
        <v>45629</v>
      </c>
      <c r="P23" s="128" t="str">
        <f t="shared" si="7"/>
        <v/>
      </c>
      <c r="Q23" s="13">
        <f>IF(AND(O23&gt;='2-SEMAINE TYPE &amp; ANNUALISATION'!$E$18,O23&lt;='2-SEMAINE TYPE &amp; ANNUALISATION'!$F$18),IF(P23="F","F",IF(OR(N23="dimanche",N23="samedi"),"",IF(OR(P23="F",P23="V"),"R",VLOOKUP(N23,PARAMETRES!$A$16:$B$20,2,FALSE)))),"NP")</f>
        <v>0</v>
      </c>
      <c r="R23" s="133" t="str">
        <f t="shared" si="8"/>
        <v>vendredi</v>
      </c>
      <c r="S23" s="136">
        <f t="shared" ref="S23:S51" si="28">DATE(YEAR(S22),MONTH(S22),DAY(S22)+1)</f>
        <v>45660</v>
      </c>
      <c r="T23" s="128" t="str">
        <f t="shared" si="9"/>
        <v>V</v>
      </c>
      <c r="U23" s="13" t="str">
        <f>IF(AND(S23&gt;='2-SEMAINE TYPE &amp; ANNUALISATION'!$E$18,S23&lt;='2-SEMAINE TYPE &amp; ANNUALISATION'!$F$18),IF(T23="F","F",IF(OR(R23="dimanche",R23="samedi"),"",IF(OR(T23="F",T23="V"),"R",VLOOKUP(R23,PARAMETRES!$A$16:$B$20,2,FALSE)))),"NP")</f>
        <v>R</v>
      </c>
      <c r="V23" s="133" t="str">
        <f t="shared" si="10"/>
        <v>lundi</v>
      </c>
      <c r="W23" s="134">
        <f t="shared" ref="W23:W48" si="29">DATE(YEAR(W22),MONTH(W22),DAY(W22)+1)</f>
        <v>45691</v>
      </c>
      <c r="X23" s="128" t="str">
        <f t="shared" si="11"/>
        <v/>
      </c>
      <c r="Y23" s="13">
        <f>IF(AND(W23&gt;='2-SEMAINE TYPE &amp; ANNUALISATION'!$E$18,W23&lt;='2-SEMAINE TYPE &amp; ANNUALISATION'!$F$18),IF(X23="F","F",IF(OR(V23="dimanche",V23="samedi"),"",IF(OR(X23="F",X23="V"),"R",VLOOKUP(V23,PARAMETRES!$A$16:$B$20,2,FALSE)))),"NP")</f>
        <v>0.22916666666666663</v>
      </c>
      <c r="Z23" s="137" t="str">
        <f t="shared" si="12"/>
        <v>lundi</v>
      </c>
      <c r="AA23" s="134">
        <f t="shared" ref="AA23:AA51" si="30">DATE(YEAR(AA22),MONTH(AA22),DAY(AA22)+1)</f>
        <v>45719</v>
      </c>
      <c r="AB23" s="128" t="str">
        <f t="shared" si="13"/>
        <v/>
      </c>
      <c r="AC23" s="13">
        <f>IF(AND(AA23&gt;='2-SEMAINE TYPE &amp; ANNUALISATION'!$E$18,AA23&lt;='2-SEMAINE TYPE &amp; ANNUALISATION'!$F$18),IF(AB23="F","F",IF(OR(Z23="dimanche",Z23="samedi"),"",IF(OR(AB23="F",AB23="V"),"R",VLOOKUP(Z23,PARAMETRES!$A$16:$B$20,2,FALSE)))),"NP")</f>
        <v>0.22916666666666663</v>
      </c>
      <c r="AD23" s="133" t="str">
        <f t="shared" si="14"/>
        <v>jeudi</v>
      </c>
      <c r="AE23" s="134">
        <f t="shared" ref="AE23:AE50" si="31">DATE(YEAR(AE22),MONTH(AE22),DAY(AE22)+1)</f>
        <v>45750</v>
      </c>
      <c r="AF23" s="128" t="str">
        <f t="shared" si="15"/>
        <v/>
      </c>
      <c r="AG23" s="13">
        <f>IF(AND(AE23&gt;='2-SEMAINE TYPE &amp; ANNUALISATION'!$E$18,AE23&lt;='2-SEMAINE TYPE &amp; ANNUALISATION'!$F$18),IF(AF23="F","F",IF(OR(AD23="dimanche",AD23="samedi"),"",IF(OR(AF23="F",AF23="V"),"R",VLOOKUP(AD23,PARAMETRES!$A$16:$B$20,2,FALSE)))),"NP")</f>
        <v>0</v>
      </c>
      <c r="AH23" s="133" t="str">
        <f t="shared" si="16"/>
        <v>samedi</v>
      </c>
      <c r="AI23" s="138">
        <f t="shared" ref="AI23:AI51" si="32">DATE(YEAR(AI22),MONTH(AI22),DAY(AI22)+1)</f>
        <v>45780</v>
      </c>
      <c r="AJ23" s="128" t="str">
        <f t="shared" si="17"/>
        <v/>
      </c>
      <c r="AK23" s="13" t="str">
        <f>IF(AND(AI23&gt;='2-SEMAINE TYPE &amp; ANNUALISATION'!$E$18,AI23&lt;='2-SEMAINE TYPE &amp; ANNUALISATION'!$F$18),IF(AJ23="F","F",IF(OR(AH23="dimanche",AH23="samedi"),"",IF(OR(AJ23="F",AJ23="V"),"R",VLOOKUP(AH23,PARAMETRES!$A$16:$B$20,2,FALSE)))),"NP")</f>
        <v/>
      </c>
      <c r="AL23" s="133" t="str">
        <f t="shared" si="18"/>
        <v>mardi</v>
      </c>
      <c r="AM23" s="139">
        <f t="shared" ref="AM23:AM50" si="33">DATE(YEAR(AM22),MONTH(AM22),DAY(AM22)+1)</f>
        <v>45811</v>
      </c>
      <c r="AN23" s="128" t="str">
        <f t="shared" si="19"/>
        <v/>
      </c>
      <c r="AO23" s="13">
        <f>IF(AND(AM23&gt;='2-SEMAINE TYPE &amp; ANNUALISATION'!$E$18,AM23&lt;='2-SEMAINE TYPE &amp; ANNUALISATION'!$F$18),IF(AN23="F","F",IF(OR(AL23="dimanche",AL23="samedi"),"",IF(OR(AN23="F",AN23="V"),"R",VLOOKUP(AL23,PARAMETRES!$A$16:$B$20,2,FALSE)))),"NP")</f>
        <v>0</v>
      </c>
      <c r="AP23" s="133" t="str">
        <f t="shared" si="20"/>
        <v>jeudi</v>
      </c>
      <c r="AQ23" s="134">
        <f t="shared" ref="AQ23:AQ51" si="34">DATE(YEAR(AQ22),MONTH(AQ22),DAY(AQ22)+1)</f>
        <v>45841</v>
      </c>
      <c r="AR23" s="128" t="str">
        <f t="shared" si="21"/>
        <v/>
      </c>
      <c r="AS23" s="13">
        <f>IF(AND(AQ23&gt;='2-SEMAINE TYPE &amp; ANNUALISATION'!$E$18,AQ23&lt;='2-SEMAINE TYPE &amp; ANNUALISATION'!$F$18),IF(AR23="F","F",IF(OR(AP23="dimanche",AP23="samedi"),"",IF(OR(AR23="F",AR23="V"),"R",VLOOKUP(AP23,PARAMETRES!$A$16:$B$20,2,FALSE)))),"NP")</f>
        <v>0</v>
      </c>
      <c r="AT23" s="133" t="str">
        <f t="shared" si="22"/>
        <v>dimanche</v>
      </c>
      <c r="AU23" s="134">
        <f t="shared" ref="AU23:AU51" si="35">DATE(YEAR(AU22),MONTH(AU22),DAY(AU22)+1)</f>
        <v>45872</v>
      </c>
      <c r="AV23" s="128" t="str">
        <f t="shared" si="23"/>
        <v>V</v>
      </c>
      <c r="AW23" s="13" t="str">
        <f>IF(AND(AU23&gt;='2-SEMAINE TYPE &amp; ANNUALISATION'!$E$18,AU23&lt;='2-SEMAINE TYPE &amp; ANNUALISATION'!$F$18),IF(AV23="F","F",IF(OR(AT23="dimanche",AT23="samedi"),"",IF(OR(AV23="F",AV23="V"),"R",VLOOKUP(AT23,PARAMETRES!$A$16:$B$20,2,FALSE)))),"NP")</f>
        <v/>
      </c>
    </row>
    <row r="24" spans="2:49" ht="22.2" customHeight="1" x14ac:dyDescent="0.3">
      <c r="B24" s="133" t="str">
        <f t="shared" si="0"/>
        <v>mercredi</v>
      </c>
      <c r="C24" s="134">
        <f t="shared" si="24"/>
        <v>45539</v>
      </c>
      <c r="D24" s="128" t="str">
        <f t="shared" si="1"/>
        <v/>
      </c>
      <c r="E24" s="13">
        <f>IF(AND(C24&gt;='2-SEMAINE TYPE &amp; ANNUALISATION'!$E$18,C24&lt;='2-SEMAINE TYPE &amp; ANNUALISATION'!$F$18),IF(D24="F","F",IF(OR(B24="dimanche",B24="samedi"),"",IF(OR(D24="F",D24="V"),"R",VLOOKUP(B24,PARAMETRES!$A$16:$B$20,2,FALSE)))),"NP")</f>
        <v>0</v>
      </c>
      <c r="F24" s="133" t="str">
        <f t="shared" si="2"/>
        <v>vendredi</v>
      </c>
      <c r="G24" s="134">
        <f t="shared" si="25"/>
        <v>45569</v>
      </c>
      <c r="H24" s="128" t="str">
        <f t="shared" si="3"/>
        <v/>
      </c>
      <c r="I24" s="13">
        <f>IF(AND(G24&gt;='2-SEMAINE TYPE &amp; ANNUALISATION'!$E$18,G24&lt;='2-SEMAINE TYPE &amp; ANNUALISATION'!$F$18),IF(H24="F","F",IF(OR(F24="dimanche",F24="samedi"),"",IF(OR(H24="F",H24="V"),"R",VLOOKUP(F24,PARAMETRES!$A$16:$B$20,2,FALSE)))),"NP")</f>
        <v>0</v>
      </c>
      <c r="J24" s="133" t="str">
        <f t="shared" si="4"/>
        <v>lundi</v>
      </c>
      <c r="K24" s="134">
        <f t="shared" si="26"/>
        <v>45600</v>
      </c>
      <c r="L24" s="128" t="str">
        <f t="shared" si="5"/>
        <v/>
      </c>
      <c r="M24" s="13">
        <f>IF(AND(K24&gt;='2-SEMAINE TYPE &amp; ANNUALISATION'!$E$18,K24&lt;='2-SEMAINE TYPE &amp; ANNUALISATION'!$F$18),IF(L24="F","F",IF(OR(J24="dimanche",J24="samedi"),"",IF(OR(L24="F",L24="V"),"R",VLOOKUP(J24,PARAMETRES!$A$16:$B$20,2,FALSE)))),"NP")</f>
        <v>0.22916666666666663</v>
      </c>
      <c r="N24" s="133" t="str">
        <f t="shared" si="6"/>
        <v>mercredi</v>
      </c>
      <c r="O24" s="134">
        <f t="shared" si="27"/>
        <v>45630</v>
      </c>
      <c r="P24" s="128" t="str">
        <f t="shared" si="7"/>
        <v/>
      </c>
      <c r="Q24" s="13">
        <f>IF(AND(O24&gt;='2-SEMAINE TYPE &amp; ANNUALISATION'!$E$18,O24&lt;='2-SEMAINE TYPE &amp; ANNUALISATION'!$F$18),IF(P24="F","F",IF(OR(N24="dimanche",N24="samedi"),"",IF(OR(P24="F",P24="V"),"R",VLOOKUP(N24,PARAMETRES!$A$16:$B$20,2,FALSE)))),"NP")</f>
        <v>0</v>
      </c>
      <c r="R24" s="133" t="str">
        <f t="shared" si="8"/>
        <v>samedi</v>
      </c>
      <c r="S24" s="136">
        <f t="shared" si="28"/>
        <v>45661</v>
      </c>
      <c r="T24" s="128" t="str">
        <f t="shared" si="9"/>
        <v>V</v>
      </c>
      <c r="U24" s="13" t="str">
        <f>IF(AND(S24&gt;='2-SEMAINE TYPE &amp; ANNUALISATION'!$E$18,S24&lt;='2-SEMAINE TYPE &amp; ANNUALISATION'!$F$18),IF(T24="F","F",IF(OR(R24="dimanche",R24="samedi"),"",IF(OR(T24="F",T24="V"),"R",VLOOKUP(R24,PARAMETRES!$A$16:$B$20,2,FALSE)))),"NP")</f>
        <v/>
      </c>
      <c r="V24" s="133" t="str">
        <f t="shared" si="10"/>
        <v>mardi</v>
      </c>
      <c r="W24" s="134">
        <f t="shared" si="29"/>
        <v>45692</v>
      </c>
      <c r="X24" s="128" t="str">
        <f t="shared" si="11"/>
        <v/>
      </c>
      <c r="Y24" s="13">
        <f>IF(AND(W24&gt;='2-SEMAINE TYPE &amp; ANNUALISATION'!$E$18,W24&lt;='2-SEMAINE TYPE &amp; ANNUALISATION'!$F$18),IF(X24="F","F",IF(OR(V24="dimanche",V24="samedi"),"",IF(OR(X24="F",X24="V"),"R",VLOOKUP(V24,PARAMETRES!$A$16:$B$20,2,FALSE)))),"NP")</f>
        <v>0</v>
      </c>
      <c r="Z24" s="137" t="str">
        <f t="shared" si="12"/>
        <v>mardi</v>
      </c>
      <c r="AA24" s="134">
        <f t="shared" si="30"/>
        <v>45720</v>
      </c>
      <c r="AB24" s="128" t="str">
        <f t="shared" si="13"/>
        <v/>
      </c>
      <c r="AC24" s="13">
        <f>IF(AND(AA24&gt;='2-SEMAINE TYPE &amp; ANNUALISATION'!$E$18,AA24&lt;='2-SEMAINE TYPE &amp; ANNUALISATION'!$F$18),IF(AB24="F","F",IF(OR(Z24="dimanche",Z24="samedi"),"",IF(OR(AB24="F",AB24="V"),"R",VLOOKUP(Z24,PARAMETRES!$A$16:$B$20,2,FALSE)))),"NP")</f>
        <v>0</v>
      </c>
      <c r="AD24" s="133" t="str">
        <f t="shared" si="14"/>
        <v>vendredi</v>
      </c>
      <c r="AE24" s="134">
        <f t="shared" si="31"/>
        <v>45751</v>
      </c>
      <c r="AF24" s="128" t="str">
        <f t="shared" si="15"/>
        <v/>
      </c>
      <c r="AG24" s="13">
        <f>IF(AND(AE24&gt;='2-SEMAINE TYPE &amp; ANNUALISATION'!$E$18,AE24&lt;='2-SEMAINE TYPE &amp; ANNUALISATION'!$F$18),IF(AF24="F","F",IF(OR(AD24="dimanche",AD24="samedi"),"",IF(OR(AF24="F",AF24="V"),"R",VLOOKUP(AD24,PARAMETRES!$A$16:$B$20,2,FALSE)))),"NP")</f>
        <v>0</v>
      </c>
      <c r="AH24" s="133" t="str">
        <f t="shared" si="16"/>
        <v>dimanche</v>
      </c>
      <c r="AI24" s="138">
        <f t="shared" si="32"/>
        <v>45781</v>
      </c>
      <c r="AJ24" s="128" t="str">
        <f t="shared" si="17"/>
        <v/>
      </c>
      <c r="AK24" s="13" t="str">
        <f>IF(AND(AI24&gt;='2-SEMAINE TYPE &amp; ANNUALISATION'!$E$18,AI24&lt;='2-SEMAINE TYPE &amp; ANNUALISATION'!$F$18),IF(AJ24="F","F",IF(OR(AH24="dimanche",AH24="samedi"),"",IF(OR(AJ24="F",AJ24="V"),"R",VLOOKUP(AH24,PARAMETRES!$A$16:$B$20,2,FALSE)))),"NP")</f>
        <v/>
      </c>
      <c r="AL24" s="133" t="str">
        <f t="shared" si="18"/>
        <v>mercredi</v>
      </c>
      <c r="AM24" s="139">
        <f t="shared" si="33"/>
        <v>45812</v>
      </c>
      <c r="AN24" s="128" t="str">
        <f t="shared" si="19"/>
        <v/>
      </c>
      <c r="AO24" s="13">
        <f>IF(AND(AM24&gt;='2-SEMAINE TYPE &amp; ANNUALISATION'!$E$18,AM24&lt;='2-SEMAINE TYPE &amp; ANNUALISATION'!$F$18),IF(AN24="F","F",IF(OR(AL24="dimanche",AL24="samedi"),"",IF(OR(AN24="F",AN24="V"),"R",VLOOKUP(AL24,PARAMETRES!$A$16:$B$20,2,FALSE)))),"NP")</f>
        <v>0</v>
      </c>
      <c r="AP24" s="133" t="str">
        <f t="shared" si="20"/>
        <v>vendredi</v>
      </c>
      <c r="AQ24" s="134">
        <f t="shared" si="34"/>
        <v>45842</v>
      </c>
      <c r="AR24" s="128" t="str">
        <f t="shared" si="21"/>
        <v/>
      </c>
      <c r="AS24" s="13">
        <f>IF(AND(AQ24&gt;='2-SEMAINE TYPE &amp; ANNUALISATION'!$E$18,AQ24&lt;='2-SEMAINE TYPE &amp; ANNUALISATION'!$F$18),IF(AR24="F","F",IF(OR(AP24="dimanche",AP24="samedi"),"",IF(OR(AR24="F",AR24="V"),"R",VLOOKUP(AP24,PARAMETRES!$A$16:$B$20,2,FALSE)))),"NP")</f>
        <v>0</v>
      </c>
      <c r="AT24" s="133" t="str">
        <f t="shared" si="22"/>
        <v>lundi</v>
      </c>
      <c r="AU24" s="134">
        <f t="shared" si="35"/>
        <v>45873</v>
      </c>
      <c r="AV24" s="128" t="str">
        <f t="shared" si="23"/>
        <v>V</v>
      </c>
      <c r="AW24" s="13" t="str">
        <f>IF(AND(AU24&gt;='2-SEMAINE TYPE &amp; ANNUALISATION'!$E$18,AU24&lt;='2-SEMAINE TYPE &amp; ANNUALISATION'!$F$18),IF(AV24="F","F",IF(OR(AT24="dimanche",AT24="samedi"),"",IF(OR(AV24="F",AV24="V"),"R",VLOOKUP(AT24,PARAMETRES!$A$16:$B$20,2,FALSE)))),"NP")</f>
        <v>R</v>
      </c>
    </row>
    <row r="25" spans="2:49" ht="22.2" customHeight="1" x14ac:dyDescent="0.3">
      <c r="B25" s="133" t="str">
        <f t="shared" si="0"/>
        <v>jeudi</v>
      </c>
      <c r="C25" s="134">
        <f t="shared" si="24"/>
        <v>45540</v>
      </c>
      <c r="D25" s="128" t="str">
        <f t="shared" si="1"/>
        <v/>
      </c>
      <c r="E25" s="13">
        <f>IF(AND(C25&gt;='2-SEMAINE TYPE &amp; ANNUALISATION'!$E$18,C25&lt;='2-SEMAINE TYPE &amp; ANNUALISATION'!$F$18),IF(D25="F","F",IF(OR(B25="dimanche",B25="samedi"),"",IF(OR(D25="F",D25="V"),"R",VLOOKUP(B25,PARAMETRES!$A$16:$B$20,2,FALSE)))),"NP")</f>
        <v>0</v>
      </c>
      <c r="F25" s="133" t="str">
        <f t="shared" si="2"/>
        <v>samedi</v>
      </c>
      <c r="G25" s="134">
        <f t="shared" si="25"/>
        <v>45570</v>
      </c>
      <c r="H25" s="128" t="str">
        <f t="shared" si="3"/>
        <v/>
      </c>
      <c r="I25" s="13" t="str">
        <f>IF(AND(G25&gt;='2-SEMAINE TYPE &amp; ANNUALISATION'!$E$18,G25&lt;='2-SEMAINE TYPE &amp; ANNUALISATION'!$F$18),IF(H25="F","F",IF(OR(F25="dimanche",F25="samedi"),"",IF(OR(H25="F",H25="V"),"R",VLOOKUP(F25,PARAMETRES!$A$16:$B$20,2,FALSE)))),"NP")</f>
        <v/>
      </c>
      <c r="J25" s="133" t="str">
        <f t="shared" si="4"/>
        <v>mardi</v>
      </c>
      <c r="K25" s="134">
        <f t="shared" si="26"/>
        <v>45601</v>
      </c>
      <c r="L25" s="128" t="str">
        <f t="shared" si="5"/>
        <v/>
      </c>
      <c r="M25" s="13">
        <f>IF(AND(K25&gt;='2-SEMAINE TYPE &amp; ANNUALISATION'!$E$18,K25&lt;='2-SEMAINE TYPE &amp; ANNUALISATION'!$F$18),IF(L25="F","F",IF(OR(J25="dimanche",J25="samedi"),"",IF(OR(L25="F",L25="V"),"R",VLOOKUP(J25,PARAMETRES!$A$16:$B$20,2,FALSE)))),"NP")</f>
        <v>0</v>
      </c>
      <c r="N25" s="133" t="str">
        <f t="shared" si="6"/>
        <v>jeudi</v>
      </c>
      <c r="O25" s="134">
        <f t="shared" si="27"/>
        <v>45631</v>
      </c>
      <c r="P25" s="128" t="str">
        <f t="shared" si="7"/>
        <v/>
      </c>
      <c r="Q25" s="13">
        <f>IF(AND(O25&gt;='2-SEMAINE TYPE &amp; ANNUALISATION'!$E$18,O25&lt;='2-SEMAINE TYPE &amp; ANNUALISATION'!$F$18),IF(P25="F","F",IF(OR(N25="dimanche",N25="samedi"),"",IF(OR(P25="F",P25="V"),"R",VLOOKUP(N25,PARAMETRES!$A$16:$B$20,2,FALSE)))),"NP")</f>
        <v>0</v>
      </c>
      <c r="R25" s="133" t="str">
        <f t="shared" si="8"/>
        <v>dimanche</v>
      </c>
      <c r="S25" s="136">
        <f t="shared" si="28"/>
        <v>45662</v>
      </c>
      <c r="T25" s="128" t="str">
        <f t="shared" si="9"/>
        <v>V</v>
      </c>
      <c r="U25" s="13" t="str">
        <f>IF(AND(S25&gt;='2-SEMAINE TYPE &amp; ANNUALISATION'!$E$18,S25&lt;='2-SEMAINE TYPE &amp; ANNUALISATION'!$F$18),IF(T25="F","F",IF(OR(R25="dimanche",R25="samedi"),"",IF(OR(T25="F",T25="V"),"R",VLOOKUP(R25,PARAMETRES!$A$16:$B$20,2,FALSE)))),"NP")</f>
        <v/>
      </c>
      <c r="V25" s="135" t="str">
        <f t="shared" si="10"/>
        <v>mercredi</v>
      </c>
      <c r="W25" s="134">
        <f t="shared" si="29"/>
        <v>45693</v>
      </c>
      <c r="X25" s="128" t="str">
        <f t="shared" si="11"/>
        <v/>
      </c>
      <c r="Y25" s="13">
        <f>IF(AND(W25&gt;='2-SEMAINE TYPE &amp; ANNUALISATION'!$E$18,W25&lt;='2-SEMAINE TYPE &amp; ANNUALISATION'!$F$18),IF(X25="F","F",IF(OR(V25="dimanche",V25="samedi"),"",IF(OR(X25="F",X25="V"),"R",VLOOKUP(V25,PARAMETRES!$A$16:$B$20,2,FALSE)))),"NP")</f>
        <v>0</v>
      </c>
      <c r="Z25" s="137" t="str">
        <f t="shared" si="12"/>
        <v>mercredi</v>
      </c>
      <c r="AA25" s="134">
        <f t="shared" si="30"/>
        <v>45721</v>
      </c>
      <c r="AB25" s="128" t="str">
        <f t="shared" si="13"/>
        <v/>
      </c>
      <c r="AC25" s="13">
        <f>IF(AND(AA25&gt;='2-SEMAINE TYPE &amp; ANNUALISATION'!$E$18,AA25&lt;='2-SEMAINE TYPE &amp; ANNUALISATION'!$F$18),IF(AB25="F","F",IF(OR(Z25="dimanche",Z25="samedi"),"",IF(OR(AB25="F",AB25="V"),"R",VLOOKUP(Z25,PARAMETRES!$A$16:$B$20,2,FALSE)))),"NP")</f>
        <v>0</v>
      </c>
      <c r="AD25" s="133" t="str">
        <f t="shared" si="14"/>
        <v>samedi</v>
      </c>
      <c r="AE25" s="134">
        <f t="shared" si="31"/>
        <v>45752</v>
      </c>
      <c r="AF25" s="128" t="str">
        <f t="shared" si="15"/>
        <v>V</v>
      </c>
      <c r="AG25" s="13" t="str">
        <f>IF(AND(AE25&gt;='2-SEMAINE TYPE &amp; ANNUALISATION'!$E$18,AE25&lt;='2-SEMAINE TYPE &amp; ANNUALISATION'!$F$18),IF(AF25="F","F",IF(OR(AD25="dimanche",AD25="samedi"),"",IF(OR(AF25="F",AF25="V"),"R",VLOOKUP(AD25,PARAMETRES!$A$16:$B$20,2,FALSE)))),"NP")</f>
        <v/>
      </c>
      <c r="AH25" s="133" t="str">
        <f t="shared" si="16"/>
        <v>lundi</v>
      </c>
      <c r="AI25" s="138">
        <f t="shared" si="32"/>
        <v>45782</v>
      </c>
      <c r="AJ25" s="128" t="str">
        <f t="shared" si="17"/>
        <v/>
      </c>
      <c r="AK25" s="13">
        <f>IF(AND(AI25&gt;='2-SEMAINE TYPE &amp; ANNUALISATION'!$E$18,AI25&lt;='2-SEMAINE TYPE &amp; ANNUALISATION'!$F$18),IF(AJ25="F","F",IF(OR(AH25="dimanche",AH25="samedi"),"",IF(OR(AJ25="F",AJ25="V"),"R",VLOOKUP(AH25,PARAMETRES!$A$16:$B$20,2,FALSE)))),"NP")</f>
        <v>0.22916666666666663</v>
      </c>
      <c r="AL25" s="133" t="str">
        <f t="shared" si="18"/>
        <v>jeudi</v>
      </c>
      <c r="AM25" s="139">
        <f t="shared" si="33"/>
        <v>45813</v>
      </c>
      <c r="AN25" s="128" t="str">
        <f t="shared" si="19"/>
        <v/>
      </c>
      <c r="AO25" s="13">
        <f>IF(AND(AM25&gt;='2-SEMAINE TYPE &amp; ANNUALISATION'!$E$18,AM25&lt;='2-SEMAINE TYPE &amp; ANNUALISATION'!$F$18),IF(AN25="F","F",IF(OR(AL25="dimanche",AL25="samedi"),"",IF(OR(AN25="F",AN25="V"),"R",VLOOKUP(AL25,PARAMETRES!$A$16:$B$20,2,FALSE)))),"NP")</f>
        <v>0</v>
      </c>
      <c r="AP25" s="133" t="str">
        <f t="shared" si="20"/>
        <v>samedi</v>
      </c>
      <c r="AQ25" s="134">
        <f t="shared" si="34"/>
        <v>45843</v>
      </c>
      <c r="AR25" s="128" t="str">
        <f t="shared" si="21"/>
        <v/>
      </c>
      <c r="AS25" s="13" t="str">
        <f>IF(AND(AQ25&gt;='2-SEMAINE TYPE &amp; ANNUALISATION'!$E$18,AQ25&lt;='2-SEMAINE TYPE &amp; ANNUALISATION'!$F$18),IF(AR25="F","F",IF(OR(AP25="dimanche",AP25="samedi"),"",IF(OR(AR25="F",AR25="V"),"R",VLOOKUP(AP25,PARAMETRES!$A$16:$B$20,2,FALSE)))),"NP")</f>
        <v/>
      </c>
      <c r="AT25" s="133" t="str">
        <f t="shared" si="22"/>
        <v>mardi</v>
      </c>
      <c r="AU25" s="134">
        <f t="shared" si="35"/>
        <v>45874</v>
      </c>
      <c r="AV25" s="128" t="str">
        <f t="shared" si="23"/>
        <v>V</v>
      </c>
      <c r="AW25" s="13" t="str">
        <f>IF(AND(AU25&gt;='2-SEMAINE TYPE &amp; ANNUALISATION'!$E$18,AU25&lt;='2-SEMAINE TYPE &amp; ANNUALISATION'!$F$18),IF(AV25="F","F",IF(OR(AT25="dimanche",AT25="samedi"),"",IF(OR(AV25="F",AV25="V"),"R",VLOOKUP(AT25,PARAMETRES!$A$16:$B$20,2,FALSE)))),"NP")</f>
        <v>R</v>
      </c>
    </row>
    <row r="26" spans="2:49" ht="22.2" customHeight="1" x14ac:dyDescent="0.3">
      <c r="B26" s="133" t="str">
        <f t="shared" si="0"/>
        <v>vendredi</v>
      </c>
      <c r="C26" s="134">
        <f t="shared" si="24"/>
        <v>45541</v>
      </c>
      <c r="D26" s="128" t="str">
        <f t="shared" si="1"/>
        <v/>
      </c>
      <c r="E26" s="13">
        <f>IF(AND(C26&gt;='2-SEMAINE TYPE &amp; ANNUALISATION'!$E$18,C26&lt;='2-SEMAINE TYPE &amp; ANNUALISATION'!$F$18),IF(D26="F","F",IF(OR(B26="dimanche",B26="samedi"),"",IF(OR(D26="F",D26="V"),"R",VLOOKUP(B26,PARAMETRES!$A$16:$B$20,2,FALSE)))),"NP")</f>
        <v>0</v>
      </c>
      <c r="F26" s="133" t="str">
        <f t="shared" si="2"/>
        <v>dimanche</v>
      </c>
      <c r="G26" s="134">
        <f t="shared" si="25"/>
        <v>45571</v>
      </c>
      <c r="H26" s="128" t="str">
        <f t="shared" si="3"/>
        <v/>
      </c>
      <c r="I26" s="13" t="str">
        <f>IF(AND(G26&gt;='2-SEMAINE TYPE &amp; ANNUALISATION'!$E$18,G26&lt;='2-SEMAINE TYPE &amp; ANNUALISATION'!$F$18),IF(H26="F","F",IF(OR(F26="dimanche",F26="samedi"),"",IF(OR(H26="F",H26="V"),"R",VLOOKUP(F26,PARAMETRES!$A$16:$B$20,2,FALSE)))),"NP")</f>
        <v/>
      </c>
      <c r="J26" s="133" t="str">
        <f t="shared" si="4"/>
        <v>mercredi</v>
      </c>
      <c r="K26" s="134">
        <f t="shared" si="26"/>
        <v>45602</v>
      </c>
      <c r="L26" s="128" t="str">
        <f t="shared" si="5"/>
        <v/>
      </c>
      <c r="M26" s="13">
        <f>IF(AND(K26&gt;='2-SEMAINE TYPE &amp; ANNUALISATION'!$E$18,K26&lt;='2-SEMAINE TYPE &amp; ANNUALISATION'!$F$18),IF(L26="F","F",IF(OR(J26="dimanche",J26="samedi"),"",IF(OR(L26="F",L26="V"),"R",VLOOKUP(J26,PARAMETRES!$A$16:$B$20,2,FALSE)))),"NP")</f>
        <v>0</v>
      </c>
      <c r="N26" s="133" t="str">
        <f t="shared" si="6"/>
        <v>vendredi</v>
      </c>
      <c r="O26" s="134">
        <f t="shared" si="27"/>
        <v>45632</v>
      </c>
      <c r="P26" s="128" t="str">
        <f t="shared" si="7"/>
        <v/>
      </c>
      <c r="Q26" s="13">
        <f>IF(AND(O26&gt;='2-SEMAINE TYPE &amp; ANNUALISATION'!$E$18,O26&lt;='2-SEMAINE TYPE &amp; ANNUALISATION'!$F$18),IF(P26="F","F",IF(OR(N26="dimanche",N26="samedi"),"",IF(OR(P26="F",P26="V"),"R",VLOOKUP(N26,PARAMETRES!$A$16:$B$20,2,FALSE)))),"NP")</f>
        <v>0</v>
      </c>
      <c r="R26" s="135" t="str">
        <f t="shared" si="8"/>
        <v>lundi</v>
      </c>
      <c r="S26" s="136">
        <f t="shared" si="28"/>
        <v>45663</v>
      </c>
      <c r="T26" s="128" t="str">
        <f t="shared" si="9"/>
        <v/>
      </c>
      <c r="U26" s="13">
        <f>IF(AND(S26&gt;='2-SEMAINE TYPE &amp; ANNUALISATION'!$E$18,S26&lt;='2-SEMAINE TYPE &amp; ANNUALISATION'!$F$18),IF(T26="F","F",IF(OR(R26="dimanche",R26="samedi"),"",IF(OR(T26="F",T26="V"),"R",VLOOKUP(R26,PARAMETRES!$A$16:$B$20,2,FALSE)))),"NP")</f>
        <v>0.22916666666666663</v>
      </c>
      <c r="V26" s="135" t="str">
        <f t="shared" si="10"/>
        <v>jeudi</v>
      </c>
      <c r="W26" s="134">
        <f t="shared" si="29"/>
        <v>45694</v>
      </c>
      <c r="X26" s="128" t="str">
        <f t="shared" si="11"/>
        <v/>
      </c>
      <c r="Y26" s="13">
        <f>IF(AND(W26&gt;='2-SEMAINE TYPE &amp; ANNUALISATION'!$E$18,W26&lt;='2-SEMAINE TYPE &amp; ANNUALISATION'!$F$18),IF(X26="F","F",IF(OR(V26="dimanche",V26="samedi"),"",IF(OR(X26="F",X26="V"),"R",VLOOKUP(V26,PARAMETRES!$A$16:$B$20,2,FALSE)))),"NP")</f>
        <v>0</v>
      </c>
      <c r="Z26" s="137" t="str">
        <f t="shared" si="12"/>
        <v>jeudi</v>
      </c>
      <c r="AA26" s="134">
        <f t="shared" si="30"/>
        <v>45722</v>
      </c>
      <c r="AB26" s="128" t="str">
        <f t="shared" si="13"/>
        <v/>
      </c>
      <c r="AC26" s="13">
        <f>IF(AND(AA26&gt;='2-SEMAINE TYPE &amp; ANNUALISATION'!$E$18,AA26&lt;='2-SEMAINE TYPE &amp; ANNUALISATION'!$F$18),IF(AB26="F","F",IF(OR(Z26="dimanche",Z26="samedi"),"",IF(OR(AB26="F",AB26="V"),"R",VLOOKUP(Z26,PARAMETRES!$A$16:$B$20,2,FALSE)))),"NP")</f>
        <v>0</v>
      </c>
      <c r="AD26" s="133" t="str">
        <f t="shared" si="14"/>
        <v>dimanche</v>
      </c>
      <c r="AE26" s="134">
        <f t="shared" si="31"/>
        <v>45753</v>
      </c>
      <c r="AF26" s="128" t="str">
        <f t="shared" si="15"/>
        <v>V</v>
      </c>
      <c r="AG26" s="13" t="str">
        <f>IF(AND(AE26&gt;='2-SEMAINE TYPE &amp; ANNUALISATION'!$E$18,AE26&lt;='2-SEMAINE TYPE &amp; ANNUALISATION'!$F$18),IF(AF26="F","F",IF(OR(AD26="dimanche",AD26="samedi"),"",IF(OR(AF26="F",AF26="V"),"R",VLOOKUP(AD26,PARAMETRES!$A$16:$B$20,2,FALSE)))),"NP")</f>
        <v/>
      </c>
      <c r="AH26" s="133" t="str">
        <f t="shared" si="16"/>
        <v>mardi</v>
      </c>
      <c r="AI26" s="138">
        <f t="shared" si="32"/>
        <v>45783</v>
      </c>
      <c r="AJ26" s="128" t="str">
        <f t="shared" si="17"/>
        <v/>
      </c>
      <c r="AK26" s="13">
        <f>IF(AND(AI26&gt;='2-SEMAINE TYPE &amp; ANNUALISATION'!$E$18,AI26&lt;='2-SEMAINE TYPE &amp; ANNUALISATION'!$F$18),IF(AJ26="F","F",IF(OR(AH26="dimanche",AH26="samedi"),"",IF(OR(AJ26="F",AJ26="V"),"R",VLOOKUP(AH26,PARAMETRES!$A$16:$B$20,2,FALSE)))),"NP")</f>
        <v>0</v>
      </c>
      <c r="AL26" s="133" t="str">
        <f t="shared" si="18"/>
        <v>vendredi</v>
      </c>
      <c r="AM26" s="139">
        <f t="shared" si="33"/>
        <v>45814</v>
      </c>
      <c r="AN26" s="128" t="str">
        <f t="shared" si="19"/>
        <v/>
      </c>
      <c r="AO26" s="13">
        <f>IF(AND(AM26&gt;='2-SEMAINE TYPE &amp; ANNUALISATION'!$E$18,AM26&lt;='2-SEMAINE TYPE &amp; ANNUALISATION'!$F$18),IF(AN26="F","F",IF(OR(AL26="dimanche",AL26="samedi"),"",IF(OR(AN26="F",AN26="V"),"R",VLOOKUP(AL26,PARAMETRES!$A$16:$B$20,2,FALSE)))),"NP")</f>
        <v>0</v>
      </c>
      <c r="AP26" s="133" t="str">
        <f t="shared" si="20"/>
        <v>dimanche</v>
      </c>
      <c r="AQ26" s="134">
        <f t="shared" si="34"/>
        <v>45844</v>
      </c>
      <c r="AR26" s="128" t="str">
        <f t="shared" si="21"/>
        <v/>
      </c>
      <c r="AS26" s="13" t="str">
        <f>IF(AND(AQ26&gt;='2-SEMAINE TYPE &amp; ANNUALISATION'!$E$18,AQ26&lt;='2-SEMAINE TYPE &amp; ANNUALISATION'!$F$18),IF(AR26="F","F",IF(OR(AP26="dimanche",AP26="samedi"),"",IF(OR(AR26="F",AR26="V"),"R",VLOOKUP(AP26,PARAMETRES!$A$16:$B$20,2,FALSE)))),"NP")</f>
        <v/>
      </c>
      <c r="AT26" s="133" t="str">
        <f t="shared" si="22"/>
        <v>mercredi</v>
      </c>
      <c r="AU26" s="134">
        <f t="shared" si="35"/>
        <v>45875</v>
      </c>
      <c r="AV26" s="128" t="str">
        <f t="shared" si="23"/>
        <v>V</v>
      </c>
      <c r="AW26" s="13" t="str">
        <f>IF(AND(AU26&gt;='2-SEMAINE TYPE &amp; ANNUALISATION'!$E$18,AU26&lt;='2-SEMAINE TYPE &amp; ANNUALISATION'!$F$18),IF(AV26="F","F",IF(OR(AT26="dimanche",AT26="samedi"),"",IF(OR(AV26="F",AV26="V"),"R",VLOOKUP(AT26,PARAMETRES!$A$16:$B$20,2,FALSE)))),"NP")</f>
        <v>R</v>
      </c>
    </row>
    <row r="27" spans="2:49" ht="22.2" customHeight="1" x14ac:dyDescent="0.3">
      <c r="B27" s="133" t="str">
        <f t="shared" si="0"/>
        <v>samedi</v>
      </c>
      <c r="C27" s="134">
        <f t="shared" si="24"/>
        <v>45542</v>
      </c>
      <c r="D27" s="128" t="str">
        <f t="shared" si="1"/>
        <v/>
      </c>
      <c r="E27" s="13" t="str">
        <f>IF(AND(C27&gt;='2-SEMAINE TYPE &amp; ANNUALISATION'!$E$18,C27&lt;='2-SEMAINE TYPE &amp; ANNUALISATION'!$F$18),IF(D27="F","F",IF(OR(B27="dimanche",B27="samedi"),"",IF(OR(D27="F",D27="V"),"R",VLOOKUP(B27,PARAMETRES!$A$16:$B$20,2,FALSE)))),"NP")</f>
        <v/>
      </c>
      <c r="F27" s="133" t="str">
        <f t="shared" si="2"/>
        <v>lundi</v>
      </c>
      <c r="G27" s="134">
        <f t="shared" si="25"/>
        <v>45572</v>
      </c>
      <c r="H27" s="128" t="str">
        <f t="shared" si="3"/>
        <v/>
      </c>
      <c r="I27" s="13">
        <f>IF(AND(G27&gt;='2-SEMAINE TYPE &amp; ANNUALISATION'!$E$18,G27&lt;='2-SEMAINE TYPE &amp; ANNUALISATION'!$F$18),IF(H27="F","F",IF(OR(F27="dimanche",F27="samedi"),"",IF(OR(H27="F",H27="V"),"R",VLOOKUP(F27,PARAMETRES!$A$16:$B$20,2,FALSE)))),"NP")</f>
        <v>0.22916666666666663</v>
      </c>
      <c r="J27" s="133" t="str">
        <f t="shared" si="4"/>
        <v>jeudi</v>
      </c>
      <c r="K27" s="134">
        <f t="shared" si="26"/>
        <v>45603</v>
      </c>
      <c r="L27" s="128" t="str">
        <f t="shared" si="5"/>
        <v/>
      </c>
      <c r="M27" s="13">
        <f>IF(AND(K27&gt;='2-SEMAINE TYPE &amp; ANNUALISATION'!$E$18,K27&lt;='2-SEMAINE TYPE &amp; ANNUALISATION'!$F$18),IF(L27="F","F",IF(OR(J27="dimanche",J27="samedi"),"",IF(OR(L27="F",L27="V"),"R",VLOOKUP(J27,PARAMETRES!$A$16:$B$20,2,FALSE)))),"NP")</f>
        <v>0</v>
      </c>
      <c r="N27" s="133" t="str">
        <f t="shared" si="6"/>
        <v>samedi</v>
      </c>
      <c r="O27" s="134">
        <f t="shared" si="27"/>
        <v>45633</v>
      </c>
      <c r="P27" s="128" t="str">
        <f t="shared" si="7"/>
        <v/>
      </c>
      <c r="Q27" s="13" t="str">
        <f>IF(AND(O27&gt;='2-SEMAINE TYPE &amp; ANNUALISATION'!$E$18,O27&lt;='2-SEMAINE TYPE &amp; ANNUALISATION'!$F$18),IF(P27="F","F",IF(OR(N27="dimanche",N27="samedi"),"",IF(OR(P27="F",P27="V"),"R",VLOOKUP(N27,PARAMETRES!$A$16:$B$20,2,FALSE)))),"NP")</f>
        <v/>
      </c>
      <c r="R27" s="133" t="str">
        <f t="shared" si="8"/>
        <v>mardi</v>
      </c>
      <c r="S27" s="136">
        <f t="shared" si="28"/>
        <v>45664</v>
      </c>
      <c r="T27" s="128" t="str">
        <f t="shared" si="9"/>
        <v/>
      </c>
      <c r="U27" s="13">
        <f>IF(AND(S27&gt;='2-SEMAINE TYPE &amp; ANNUALISATION'!$E$18,S27&lt;='2-SEMAINE TYPE &amp; ANNUALISATION'!$F$18),IF(T27="F","F",IF(OR(R27="dimanche",R27="samedi"),"",IF(OR(T27="F",T27="V"),"R",VLOOKUP(R27,PARAMETRES!$A$16:$B$20,2,FALSE)))),"NP")</f>
        <v>0</v>
      </c>
      <c r="V27" s="133" t="str">
        <f t="shared" si="10"/>
        <v>vendredi</v>
      </c>
      <c r="W27" s="134">
        <f t="shared" si="29"/>
        <v>45695</v>
      </c>
      <c r="X27" s="128" t="str">
        <f t="shared" si="11"/>
        <v/>
      </c>
      <c r="Y27" s="13">
        <f>IF(AND(W27&gt;='2-SEMAINE TYPE &amp; ANNUALISATION'!$E$18,W27&lt;='2-SEMAINE TYPE &amp; ANNUALISATION'!$F$18),IF(X27="F","F",IF(OR(V27="dimanche",V27="samedi"),"",IF(OR(X27="F",X27="V"),"R",VLOOKUP(V27,PARAMETRES!$A$16:$B$20,2,FALSE)))),"NP")</f>
        <v>0</v>
      </c>
      <c r="Z27" s="137" t="str">
        <f t="shared" si="12"/>
        <v>vendredi</v>
      </c>
      <c r="AA27" s="134">
        <f t="shared" si="30"/>
        <v>45723</v>
      </c>
      <c r="AB27" s="128" t="str">
        <f t="shared" si="13"/>
        <v/>
      </c>
      <c r="AC27" s="13">
        <f>IF(AND(AA27&gt;='2-SEMAINE TYPE &amp; ANNUALISATION'!$E$18,AA27&lt;='2-SEMAINE TYPE &amp; ANNUALISATION'!$F$18),IF(AB27="F","F",IF(OR(Z27="dimanche",Z27="samedi"),"",IF(OR(AB27="F",AB27="V"),"R",VLOOKUP(Z27,PARAMETRES!$A$16:$B$20,2,FALSE)))),"NP")</f>
        <v>0</v>
      </c>
      <c r="AD27" s="133" t="str">
        <f t="shared" si="14"/>
        <v>lundi</v>
      </c>
      <c r="AE27" s="134">
        <f t="shared" si="31"/>
        <v>45754</v>
      </c>
      <c r="AF27" s="128" t="str">
        <f t="shared" si="15"/>
        <v>V</v>
      </c>
      <c r="AG27" s="13" t="str">
        <f>IF(AND(AE27&gt;='2-SEMAINE TYPE &amp; ANNUALISATION'!$E$18,AE27&lt;='2-SEMAINE TYPE &amp; ANNUALISATION'!$F$18),IF(AF27="F","F",IF(OR(AD27="dimanche",AD27="samedi"),"",IF(OR(AF27="F",AF27="V"),"R",VLOOKUP(AD27,PARAMETRES!$A$16:$B$20,2,FALSE)))),"NP")</f>
        <v>R</v>
      </c>
      <c r="AH27" s="133" t="str">
        <f t="shared" si="16"/>
        <v>mercredi</v>
      </c>
      <c r="AI27" s="138">
        <f t="shared" si="32"/>
        <v>45784</v>
      </c>
      <c r="AJ27" s="128" t="str">
        <f t="shared" si="17"/>
        <v/>
      </c>
      <c r="AK27" s="13">
        <f>IF(AND(AI27&gt;='2-SEMAINE TYPE &amp; ANNUALISATION'!$E$18,AI27&lt;='2-SEMAINE TYPE &amp; ANNUALISATION'!$F$18),IF(AJ27="F","F",IF(OR(AH27="dimanche",AH27="samedi"),"",IF(OR(AJ27="F",AJ27="V"),"R",VLOOKUP(AH27,PARAMETRES!$A$16:$B$20,2,FALSE)))),"NP")</f>
        <v>0</v>
      </c>
      <c r="AL27" s="133" t="str">
        <f t="shared" si="18"/>
        <v>samedi</v>
      </c>
      <c r="AM27" s="139">
        <f t="shared" si="33"/>
        <v>45815</v>
      </c>
      <c r="AN27" s="128" t="str">
        <f t="shared" si="19"/>
        <v/>
      </c>
      <c r="AO27" s="13" t="str">
        <f>IF(AND(AM27&gt;='2-SEMAINE TYPE &amp; ANNUALISATION'!$E$18,AM27&lt;='2-SEMAINE TYPE &amp; ANNUALISATION'!$F$18),IF(AN27="F","F",IF(OR(AL27="dimanche",AL27="samedi"),"",IF(OR(AN27="F",AN27="V"),"R",VLOOKUP(AL27,PARAMETRES!$A$16:$B$20,2,FALSE)))),"NP")</f>
        <v/>
      </c>
      <c r="AP27" s="133" t="str">
        <f t="shared" si="20"/>
        <v>lundi</v>
      </c>
      <c r="AQ27" s="134">
        <f t="shared" si="34"/>
        <v>45845</v>
      </c>
      <c r="AR27" s="128" t="str">
        <f t="shared" si="21"/>
        <v>V</v>
      </c>
      <c r="AS27" s="13" t="str">
        <f>IF(AND(AQ27&gt;='2-SEMAINE TYPE &amp; ANNUALISATION'!$E$18,AQ27&lt;='2-SEMAINE TYPE &amp; ANNUALISATION'!$F$18),IF(AR27="F","F",IF(OR(AP27="dimanche",AP27="samedi"),"",IF(OR(AR27="F",AR27="V"),"R",VLOOKUP(AP27,PARAMETRES!$A$16:$B$20,2,FALSE)))),"NP")</f>
        <v>R</v>
      </c>
      <c r="AT27" s="133" t="str">
        <f t="shared" si="22"/>
        <v>jeudi</v>
      </c>
      <c r="AU27" s="134">
        <f t="shared" si="35"/>
        <v>45876</v>
      </c>
      <c r="AV27" s="128" t="str">
        <f t="shared" si="23"/>
        <v>V</v>
      </c>
      <c r="AW27" s="13" t="str">
        <f>IF(AND(AU27&gt;='2-SEMAINE TYPE &amp; ANNUALISATION'!$E$18,AU27&lt;='2-SEMAINE TYPE &amp; ANNUALISATION'!$F$18),IF(AV27="F","F",IF(OR(AT27="dimanche",AT27="samedi"),"",IF(OR(AV27="F",AV27="V"),"R",VLOOKUP(AT27,PARAMETRES!$A$16:$B$20,2,FALSE)))),"NP")</f>
        <v>R</v>
      </c>
    </row>
    <row r="28" spans="2:49" ht="22.2" customHeight="1" x14ac:dyDescent="0.3">
      <c r="B28" s="133" t="str">
        <f t="shared" si="0"/>
        <v>dimanche</v>
      </c>
      <c r="C28" s="134">
        <f t="shared" si="24"/>
        <v>45543</v>
      </c>
      <c r="D28" s="128" t="str">
        <f t="shared" si="1"/>
        <v/>
      </c>
      <c r="E28" s="13" t="str">
        <f>IF(AND(C28&gt;='2-SEMAINE TYPE &amp; ANNUALISATION'!$E$18,C28&lt;='2-SEMAINE TYPE &amp; ANNUALISATION'!$F$18),IF(D28="F","F",IF(OR(B28="dimanche",B28="samedi"),"",IF(OR(D28="F",D28="V"),"R",VLOOKUP(B28,PARAMETRES!$A$16:$B$20,2,FALSE)))),"NP")</f>
        <v/>
      </c>
      <c r="F28" s="133" t="str">
        <f t="shared" si="2"/>
        <v>mardi</v>
      </c>
      <c r="G28" s="134">
        <f t="shared" si="25"/>
        <v>45573</v>
      </c>
      <c r="H28" s="128" t="str">
        <f t="shared" si="3"/>
        <v/>
      </c>
      <c r="I28" s="13">
        <f>IF(AND(G28&gt;='2-SEMAINE TYPE &amp; ANNUALISATION'!$E$18,G28&lt;='2-SEMAINE TYPE &amp; ANNUALISATION'!$F$18),IF(H28="F","F",IF(OR(F28="dimanche",F28="samedi"),"",IF(OR(H28="F",H28="V"),"R",VLOOKUP(F28,PARAMETRES!$A$16:$B$20,2,FALSE)))),"NP")</f>
        <v>0</v>
      </c>
      <c r="J28" s="133" t="str">
        <f t="shared" si="4"/>
        <v>vendredi</v>
      </c>
      <c r="K28" s="134">
        <f t="shared" si="26"/>
        <v>45604</v>
      </c>
      <c r="L28" s="128" t="str">
        <f t="shared" si="5"/>
        <v/>
      </c>
      <c r="M28" s="13">
        <f>IF(AND(K28&gt;='2-SEMAINE TYPE &amp; ANNUALISATION'!$E$18,K28&lt;='2-SEMAINE TYPE &amp; ANNUALISATION'!$F$18),IF(L28="F","F",IF(OR(J28="dimanche",J28="samedi"),"",IF(OR(L28="F",L28="V"),"R",VLOOKUP(J28,PARAMETRES!$A$16:$B$20,2,FALSE)))),"NP")</f>
        <v>0</v>
      </c>
      <c r="N28" s="133" t="str">
        <f t="shared" si="6"/>
        <v>dimanche</v>
      </c>
      <c r="O28" s="134">
        <f t="shared" si="27"/>
        <v>45634</v>
      </c>
      <c r="P28" s="128" t="str">
        <f t="shared" si="7"/>
        <v/>
      </c>
      <c r="Q28" s="13" t="str">
        <f>IF(AND(O28&gt;='2-SEMAINE TYPE &amp; ANNUALISATION'!$E$18,O28&lt;='2-SEMAINE TYPE &amp; ANNUALISATION'!$F$18),IF(P28="F","F",IF(OR(N28="dimanche",N28="samedi"),"",IF(OR(P28="F",P28="V"),"R",VLOOKUP(N28,PARAMETRES!$A$16:$B$20,2,FALSE)))),"NP")</f>
        <v/>
      </c>
      <c r="R28" s="133" t="str">
        <f t="shared" si="8"/>
        <v>mercredi</v>
      </c>
      <c r="S28" s="136">
        <f t="shared" si="28"/>
        <v>45665</v>
      </c>
      <c r="T28" s="128" t="str">
        <f t="shared" si="9"/>
        <v/>
      </c>
      <c r="U28" s="13">
        <f>IF(AND(S28&gt;='2-SEMAINE TYPE &amp; ANNUALISATION'!$E$18,S28&lt;='2-SEMAINE TYPE &amp; ANNUALISATION'!$F$18),IF(T28="F","F",IF(OR(R28="dimanche",R28="samedi"),"",IF(OR(T28="F",T28="V"),"R",VLOOKUP(R28,PARAMETRES!$A$16:$B$20,2,FALSE)))),"NP")</f>
        <v>0</v>
      </c>
      <c r="V28" s="133" t="str">
        <f t="shared" si="10"/>
        <v>samedi</v>
      </c>
      <c r="W28" s="134">
        <f t="shared" si="29"/>
        <v>45696</v>
      </c>
      <c r="X28" s="128" t="str">
        <f t="shared" si="11"/>
        <v/>
      </c>
      <c r="Y28" s="13" t="str">
        <f>IF(AND(W28&gt;='2-SEMAINE TYPE &amp; ANNUALISATION'!$E$18,W28&lt;='2-SEMAINE TYPE &amp; ANNUALISATION'!$F$18),IF(X28="F","F",IF(OR(V28="dimanche",V28="samedi"),"",IF(OR(X28="F",X28="V"),"R",VLOOKUP(V28,PARAMETRES!$A$16:$B$20,2,FALSE)))),"NP")</f>
        <v/>
      </c>
      <c r="Z28" s="137" t="str">
        <f t="shared" si="12"/>
        <v>samedi</v>
      </c>
      <c r="AA28" s="134">
        <f t="shared" si="30"/>
        <v>45724</v>
      </c>
      <c r="AB28" s="128" t="str">
        <f t="shared" si="13"/>
        <v/>
      </c>
      <c r="AC28" s="13" t="str">
        <f>IF(AND(AA28&gt;='2-SEMAINE TYPE &amp; ANNUALISATION'!$E$18,AA28&lt;='2-SEMAINE TYPE &amp; ANNUALISATION'!$F$18),IF(AB28="F","F",IF(OR(Z28="dimanche",Z28="samedi"),"",IF(OR(AB28="F",AB28="V"),"R",VLOOKUP(Z28,PARAMETRES!$A$16:$B$20,2,FALSE)))),"NP")</f>
        <v/>
      </c>
      <c r="AD28" s="133" t="str">
        <f t="shared" si="14"/>
        <v>mardi</v>
      </c>
      <c r="AE28" s="134">
        <f t="shared" si="31"/>
        <v>45755</v>
      </c>
      <c r="AF28" s="128" t="str">
        <f t="shared" si="15"/>
        <v>V</v>
      </c>
      <c r="AG28" s="13" t="str">
        <f>IF(AND(AE28&gt;='2-SEMAINE TYPE &amp; ANNUALISATION'!$E$18,AE28&lt;='2-SEMAINE TYPE &amp; ANNUALISATION'!$F$18),IF(AF28="F","F",IF(OR(AD28="dimanche",AD28="samedi"),"",IF(OR(AF28="F",AF28="V"),"R",VLOOKUP(AD28,PARAMETRES!$A$16:$B$20,2,FALSE)))),"NP")</f>
        <v>R</v>
      </c>
      <c r="AH28" s="133" t="str">
        <f t="shared" si="16"/>
        <v>jeudi</v>
      </c>
      <c r="AI28" s="138">
        <f t="shared" si="32"/>
        <v>45785</v>
      </c>
      <c r="AJ28" s="128" t="str">
        <f t="shared" si="17"/>
        <v>F</v>
      </c>
      <c r="AK28" s="13" t="str">
        <f>IF(AND(AI28&gt;='2-SEMAINE TYPE &amp; ANNUALISATION'!$E$18,AI28&lt;='2-SEMAINE TYPE &amp; ANNUALISATION'!$F$18),IF(AJ28="F","F",IF(OR(AH28="dimanche",AH28="samedi"),"",IF(OR(AJ28="F",AJ28="V"),"R",VLOOKUP(AH28,PARAMETRES!$A$16:$B$20,2,FALSE)))),"NP")</f>
        <v>F</v>
      </c>
      <c r="AL28" s="133" t="str">
        <f t="shared" si="18"/>
        <v>dimanche</v>
      </c>
      <c r="AM28" s="139">
        <f t="shared" si="33"/>
        <v>45816</v>
      </c>
      <c r="AN28" s="128" t="str">
        <f t="shared" si="19"/>
        <v/>
      </c>
      <c r="AO28" s="13" t="str">
        <f>IF(AND(AM28&gt;='2-SEMAINE TYPE &amp; ANNUALISATION'!$E$18,AM28&lt;='2-SEMAINE TYPE &amp; ANNUALISATION'!$F$18),IF(AN28="F","F",IF(OR(AL28="dimanche",AL28="samedi"),"",IF(OR(AN28="F",AN28="V"),"R",VLOOKUP(AL28,PARAMETRES!$A$16:$B$20,2,FALSE)))),"NP")</f>
        <v/>
      </c>
      <c r="AP28" s="133" t="str">
        <f t="shared" si="20"/>
        <v>mardi</v>
      </c>
      <c r="AQ28" s="134">
        <f t="shared" si="34"/>
        <v>45846</v>
      </c>
      <c r="AR28" s="128" t="str">
        <f t="shared" si="21"/>
        <v>V</v>
      </c>
      <c r="AS28" s="13" t="str">
        <f>IF(AND(AQ28&gt;='2-SEMAINE TYPE &amp; ANNUALISATION'!$E$18,AQ28&lt;='2-SEMAINE TYPE &amp; ANNUALISATION'!$F$18),IF(AR28="F","F",IF(OR(AP28="dimanche",AP28="samedi"),"",IF(OR(AR28="F",AR28="V"),"R",VLOOKUP(AP28,PARAMETRES!$A$16:$B$20,2,FALSE)))),"NP")</f>
        <v>R</v>
      </c>
      <c r="AT28" s="133" t="str">
        <f t="shared" si="22"/>
        <v>vendredi</v>
      </c>
      <c r="AU28" s="134">
        <f t="shared" si="35"/>
        <v>45877</v>
      </c>
      <c r="AV28" s="128" t="str">
        <f t="shared" si="23"/>
        <v>V</v>
      </c>
      <c r="AW28" s="13" t="str">
        <f>IF(AND(AU28&gt;='2-SEMAINE TYPE &amp; ANNUALISATION'!$E$18,AU28&lt;='2-SEMAINE TYPE &amp; ANNUALISATION'!$F$18),IF(AV28="F","F",IF(OR(AT28="dimanche",AT28="samedi"),"",IF(OR(AV28="F",AV28="V"),"R",VLOOKUP(AT28,PARAMETRES!$A$16:$B$20,2,FALSE)))),"NP")</f>
        <v>R</v>
      </c>
    </row>
    <row r="29" spans="2:49" ht="22.2" customHeight="1" x14ac:dyDescent="0.3">
      <c r="B29" s="133" t="str">
        <f t="shared" si="0"/>
        <v>lundi</v>
      </c>
      <c r="C29" s="134">
        <f t="shared" si="24"/>
        <v>45544</v>
      </c>
      <c r="D29" s="128" t="str">
        <f t="shared" si="1"/>
        <v/>
      </c>
      <c r="E29" s="13">
        <f>IF(AND(C29&gt;='2-SEMAINE TYPE &amp; ANNUALISATION'!$E$18,C29&lt;='2-SEMAINE TYPE &amp; ANNUALISATION'!$F$18),IF(D29="F","F",IF(OR(B29="dimanche",B29="samedi"),"",IF(OR(D29="F",D29="V"),"R",VLOOKUP(B29,PARAMETRES!$A$16:$B$20,2,FALSE)))),"NP")</f>
        <v>0.22916666666666663</v>
      </c>
      <c r="F29" s="133" t="str">
        <f t="shared" si="2"/>
        <v>mercredi</v>
      </c>
      <c r="G29" s="134">
        <f t="shared" si="25"/>
        <v>45574</v>
      </c>
      <c r="H29" s="128" t="str">
        <f t="shared" si="3"/>
        <v/>
      </c>
      <c r="I29" s="13">
        <f>IF(AND(G29&gt;='2-SEMAINE TYPE &amp; ANNUALISATION'!$E$18,G29&lt;='2-SEMAINE TYPE &amp; ANNUALISATION'!$F$18),IF(H29="F","F",IF(OR(F29="dimanche",F29="samedi"),"",IF(OR(H29="F",H29="V"),"R",VLOOKUP(F29,PARAMETRES!$A$16:$B$20,2,FALSE)))),"NP")</f>
        <v>0</v>
      </c>
      <c r="J29" s="133" t="str">
        <f t="shared" si="4"/>
        <v>samedi</v>
      </c>
      <c r="K29" s="134">
        <f t="shared" si="26"/>
        <v>45605</v>
      </c>
      <c r="L29" s="128" t="str">
        <f t="shared" si="5"/>
        <v/>
      </c>
      <c r="M29" s="13" t="str">
        <f>IF(AND(K29&gt;='2-SEMAINE TYPE &amp; ANNUALISATION'!$E$18,K29&lt;='2-SEMAINE TYPE &amp; ANNUALISATION'!$F$18),IF(L29="F","F",IF(OR(J29="dimanche",J29="samedi"),"",IF(OR(L29="F",L29="V"),"R",VLOOKUP(J29,PARAMETRES!$A$16:$B$20,2,FALSE)))),"NP")</f>
        <v/>
      </c>
      <c r="N29" s="133" t="str">
        <f t="shared" si="6"/>
        <v>lundi</v>
      </c>
      <c r="O29" s="134">
        <f t="shared" si="27"/>
        <v>45635</v>
      </c>
      <c r="P29" s="128" t="str">
        <f t="shared" si="7"/>
        <v/>
      </c>
      <c r="Q29" s="13">
        <f>IF(AND(O29&gt;='2-SEMAINE TYPE &amp; ANNUALISATION'!$E$18,O29&lt;='2-SEMAINE TYPE &amp; ANNUALISATION'!$F$18),IF(P29="F","F",IF(OR(N29="dimanche",N29="samedi"),"",IF(OR(P29="F",P29="V"),"R",VLOOKUP(N29,PARAMETRES!$A$16:$B$20,2,FALSE)))),"NP")</f>
        <v>0.22916666666666663</v>
      </c>
      <c r="R29" s="135" t="str">
        <f t="shared" si="8"/>
        <v>jeudi</v>
      </c>
      <c r="S29" s="136">
        <f t="shared" si="28"/>
        <v>45666</v>
      </c>
      <c r="T29" s="128" t="str">
        <f t="shared" si="9"/>
        <v/>
      </c>
      <c r="U29" s="13">
        <f>IF(AND(S29&gt;='2-SEMAINE TYPE &amp; ANNUALISATION'!$E$18,S29&lt;='2-SEMAINE TYPE &amp; ANNUALISATION'!$F$18),IF(T29="F","F",IF(OR(R29="dimanche",R29="samedi"),"",IF(OR(T29="F",T29="V"),"R",VLOOKUP(R29,PARAMETRES!$A$16:$B$20,2,FALSE)))),"NP")</f>
        <v>0</v>
      </c>
      <c r="V29" s="133" t="str">
        <f t="shared" si="10"/>
        <v>dimanche</v>
      </c>
      <c r="W29" s="134">
        <f t="shared" si="29"/>
        <v>45697</v>
      </c>
      <c r="X29" s="128" t="str">
        <f t="shared" si="11"/>
        <v/>
      </c>
      <c r="Y29" s="13" t="str">
        <f>IF(AND(W29&gt;='2-SEMAINE TYPE &amp; ANNUALISATION'!$E$18,W29&lt;='2-SEMAINE TYPE &amp; ANNUALISATION'!$F$18),IF(X29="F","F",IF(OR(V29="dimanche",V29="samedi"),"",IF(OR(X29="F",X29="V"),"R",VLOOKUP(V29,PARAMETRES!$A$16:$B$20,2,FALSE)))),"NP")</f>
        <v/>
      </c>
      <c r="Z29" s="137" t="str">
        <f t="shared" si="12"/>
        <v>dimanche</v>
      </c>
      <c r="AA29" s="134">
        <f t="shared" si="30"/>
        <v>45725</v>
      </c>
      <c r="AB29" s="128" t="str">
        <f t="shared" si="13"/>
        <v/>
      </c>
      <c r="AC29" s="13" t="str">
        <f>IF(AND(AA29&gt;='2-SEMAINE TYPE &amp; ANNUALISATION'!$E$18,AA29&lt;='2-SEMAINE TYPE &amp; ANNUALISATION'!$F$18),IF(AB29="F","F",IF(OR(Z29="dimanche",Z29="samedi"),"",IF(OR(AB29="F",AB29="V"),"R",VLOOKUP(Z29,PARAMETRES!$A$16:$B$20,2,FALSE)))),"NP")</f>
        <v/>
      </c>
      <c r="AD29" s="133" t="str">
        <f t="shared" si="14"/>
        <v>mercredi</v>
      </c>
      <c r="AE29" s="134">
        <f t="shared" si="31"/>
        <v>45756</v>
      </c>
      <c r="AF29" s="128" t="str">
        <f t="shared" si="15"/>
        <v>V</v>
      </c>
      <c r="AG29" s="13" t="str">
        <f>IF(AND(AE29&gt;='2-SEMAINE TYPE &amp; ANNUALISATION'!$E$18,AE29&lt;='2-SEMAINE TYPE &amp; ANNUALISATION'!$F$18),IF(AF29="F","F",IF(OR(AD29="dimanche",AD29="samedi"),"",IF(OR(AF29="F",AF29="V"),"R",VLOOKUP(AD29,PARAMETRES!$A$16:$B$20,2,FALSE)))),"NP")</f>
        <v>R</v>
      </c>
      <c r="AH29" s="133" t="str">
        <f t="shared" si="16"/>
        <v>vendredi</v>
      </c>
      <c r="AI29" s="138">
        <f t="shared" si="32"/>
        <v>45786</v>
      </c>
      <c r="AJ29" s="128" t="str">
        <f t="shared" si="17"/>
        <v/>
      </c>
      <c r="AK29" s="13">
        <f>IF(AND(AI29&gt;='2-SEMAINE TYPE &amp; ANNUALISATION'!$E$18,AI29&lt;='2-SEMAINE TYPE &amp; ANNUALISATION'!$F$18),IF(AJ29="F","F",IF(OR(AH29="dimanche",AH29="samedi"),"",IF(OR(AJ29="F",AJ29="V"),"R",VLOOKUP(AH29,PARAMETRES!$A$16:$B$20,2,FALSE)))),"NP")</f>
        <v>0</v>
      </c>
      <c r="AL29" s="133" t="str">
        <f t="shared" si="18"/>
        <v>lundi</v>
      </c>
      <c r="AM29" s="139">
        <f t="shared" si="33"/>
        <v>45817</v>
      </c>
      <c r="AN29" s="128" t="str">
        <f t="shared" si="19"/>
        <v>F</v>
      </c>
      <c r="AO29" s="13" t="str">
        <f>IF(AND(AM29&gt;='2-SEMAINE TYPE &amp; ANNUALISATION'!$E$18,AM29&lt;='2-SEMAINE TYPE &amp; ANNUALISATION'!$F$18),IF(AN29="F","F",IF(OR(AL29="dimanche",AL29="samedi"),"",IF(OR(AN29="F",AN29="V"),"R",VLOOKUP(AL29,PARAMETRES!$A$16:$B$20,2,FALSE)))),"NP")</f>
        <v>F</v>
      </c>
      <c r="AP29" s="133" t="str">
        <f t="shared" si="20"/>
        <v>mercredi</v>
      </c>
      <c r="AQ29" s="134">
        <f t="shared" si="34"/>
        <v>45847</v>
      </c>
      <c r="AR29" s="128" t="str">
        <f t="shared" si="21"/>
        <v>V</v>
      </c>
      <c r="AS29" s="13" t="str">
        <f>IF(AND(AQ29&gt;='2-SEMAINE TYPE &amp; ANNUALISATION'!$E$18,AQ29&lt;='2-SEMAINE TYPE &amp; ANNUALISATION'!$F$18),IF(AR29="F","F",IF(OR(AP29="dimanche",AP29="samedi"),"",IF(OR(AR29="F",AR29="V"),"R",VLOOKUP(AP29,PARAMETRES!$A$16:$B$20,2,FALSE)))),"NP")</f>
        <v>R</v>
      </c>
      <c r="AT29" s="133" t="str">
        <f t="shared" si="22"/>
        <v>samedi</v>
      </c>
      <c r="AU29" s="134">
        <f t="shared" si="35"/>
        <v>45878</v>
      </c>
      <c r="AV29" s="128" t="str">
        <f t="shared" si="23"/>
        <v>V</v>
      </c>
      <c r="AW29" s="13" t="str">
        <f>IF(AND(AU29&gt;='2-SEMAINE TYPE &amp; ANNUALISATION'!$E$18,AU29&lt;='2-SEMAINE TYPE &amp; ANNUALISATION'!$F$18),IF(AV29="F","F",IF(OR(AT29="dimanche",AT29="samedi"),"",IF(OR(AV29="F",AV29="V"),"R",VLOOKUP(AT29,PARAMETRES!$A$16:$B$20,2,FALSE)))),"NP")</f>
        <v/>
      </c>
    </row>
    <row r="30" spans="2:49" ht="22.2" customHeight="1" x14ac:dyDescent="0.3">
      <c r="B30" s="133" t="str">
        <f t="shared" si="0"/>
        <v>mardi</v>
      </c>
      <c r="C30" s="134">
        <f t="shared" si="24"/>
        <v>45545</v>
      </c>
      <c r="D30" s="128" t="str">
        <f t="shared" si="1"/>
        <v/>
      </c>
      <c r="E30" s="13">
        <f>IF(AND(C30&gt;='2-SEMAINE TYPE &amp; ANNUALISATION'!$E$18,C30&lt;='2-SEMAINE TYPE &amp; ANNUALISATION'!$F$18),IF(D30="F","F",IF(OR(B30="dimanche",B30="samedi"),"",IF(OR(D30="F",D30="V"),"R",VLOOKUP(B30,PARAMETRES!$A$16:$B$20,2,FALSE)))),"NP")</f>
        <v>0</v>
      </c>
      <c r="F30" s="133" t="str">
        <f t="shared" si="2"/>
        <v>jeudi</v>
      </c>
      <c r="G30" s="134">
        <f t="shared" si="25"/>
        <v>45575</v>
      </c>
      <c r="H30" s="128" t="str">
        <f t="shared" si="3"/>
        <v/>
      </c>
      <c r="I30" s="13">
        <f>IF(AND(G30&gt;='2-SEMAINE TYPE &amp; ANNUALISATION'!$E$18,G30&lt;='2-SEMAINE TYPE &amp; ANNUALISATION'!$F$18),IF(H30="F","F",IF(OR(F30="dimanche",F30="samedi"),"",IF(OR(H30="F",H30="V"),"R",VLOOKUP(F30,PARAMETRES!$A$16:$B$20,2,FALSE)))),"NP")</f>
        <v>0</v>
      </c>
      <c r="J30" s="133" t="str">
        <f t="shared" si="4"/>
        <v>dimanche</v>
      </c>
      <c r="K30" s="134">
        <f t="shared" si="26"/>
        <v>45606</v>
      </c>
      <c r="L30" s="128" t="str">
        <f t="shared" si="5"/>
        <v/>
      </c>
      <c r="M30" s="13" t="str">
        <f>IF(AND(K30&gt;='2-SEMAINE TYPE &amp; ANNUALISATION'!$E$18,K30&lt;='2-SEMAINE TYPE &amp; ANNUALISATION'!$F$18),IF(L30="F","F",IF(OR(J30="dimanche",J30="samedi"),"",IF(OR(L30="F",L30="V"),"R",VLOOKUP(J30,PARAMETRES!$A$16:$B$20,2,FALSE)))),"NP")</f>
        <v/>
      </c>
      <c r="N30" s="133" t="str">
        <f t="shared" si="6"/>
        <v>mardi</v>
      </c>
      <c r="O30" s="134">
        <f t="shared" si="27"/>
        <v>45636</v>
      </c>
      <c r="P30" s="128" t="str">
        <f t="shared" si="7"/>
        <v/>
      </c>
      <c r="Q30" s="13">
        <f>IF(AND(O30&gt;='2-SEMAINE TYPE &amp; ANNUALISATION'!$E$18,O30&lt;='2-SEMAINE TYPE &amp; ANNUALISATION'!$F$18),IF(P30="F","F",IF(OR(N30="dimanche",N30="samedi"),"",IF(OR(P30="F",P30="V"),"R",VLOOKUP(N30,PARAMETRES!$A$16:$B$20,2,FALSE)))),"NP")</f>
        <v>0</v>
      </c>
      <c r="R30" s="133" t="str">
        <f t="shared" si="8"/>
        <v>vendredi</v>
      </c>
      <c r="S30" s="136">
        <f t="shared" si="28"/>
        <v>45667</v>
      </c>
      <c r="T30" s="128" t="str">
        <f t="shared" si="9"/>
        <v/>
      </c>
      <c r="U30" s="13">
        <f>IF(AND(S30&gt;='2-SEMAINE TYPE &amp; ANNUALISATION'!$E$18,S30&lt;='2-SEMAINE TYPE &amp; ANNUALISATION'!$F$18),IF(T30="F","F",IF(OR(R30="dimanche",R30="samedi"),"",IF(OR(T30="F",T30="V"),"R",VLOOKUP(R30,PARAMETRES!$A$16:$B$20,2,FALSE)))),"NP")</f>
        <v>0</v>
      </c>
      <c r="V30" s="133" t="str">
        <f t="shared" si="10"/>
        <v>lundi</v>
      </c>
      <c r="W30" s="134">
        <f t="shared" si="29"/>
        <v>45698</v>
      </c>
      <c r="X30" s="128" t="str">
        <f t="shared" si="11"/>
        <v>V</v>
      </c>
      <c r="Y30" s="13" t="str">
        <f>IF(AND(W30&gt;='2-SEMAINE TYPE &amp; ANNUALISATION'!$E$18,W30&lt;='2-SEMAINE TYPE &amp; ANNUALISATION'!$F$18),IF(X30="F","F",IF(OR(V30="dimanche",V30="samedi"),"",IF(OR(X30="F",X30="V"),"R",VLOOKUP(V30,PARAMETRES!$A$16:$B$20,2,FALSE)))),"NP")</f>
        <v>R</v>
      </c>
      <c r="Z30" s="137" t="str">
        <f t="shared" si="12"/>
        <v>lundi</v>
      </c>
      <c r="AA30" s="134">
        <f t="shared" si="30"/>
        <v>45726</v>
      </c>
      <c r="AB30" s="128" t="str">
        <f t="shared" si="13"/>
        <v/>
      </c>
      <c r="AC30" s="13">
        <f>IF(AND(AA30&gt;='2-SEMAINE TYPE &amp; ANNUALISATION'!$E$18,AA30&lt;='2-SEMAINE TYPE &amp; ANNUALISATION'!$F$18),IF(AB30="F","F",IF(OR(Z30="dimanche",Z30="samedi"),"",IF(OR(AB30="F",AB30="V"),"R",VLOOKUP(Z30,PARAMETRES!$A$16:$B$20,2,FALSE)))),"NP")</f>
        <v>0.22916666666666663</v>
      </c>
      <c r="AD30" s="133" t="str">
        <f t="shared" si="14"/>
        <v>jeudi</v>
      </c>
      <c r="AE30" s="134">
        <f t="shared" si="31"/>
        <v>45757</v>
      </c>
      <c r="AF30" s="128" t="str">
        <f t="shared" si="15"/>
        <v>V</v>
      </c>
      <c r="AG30" s="13" t="str">
        <f>IF(AND(AE30&gt;='2-SEMAINE TYPE &amp; ANNUALISATION'!$E$18,AE30&lt;='2-SEMAINE TYPE &amp; ANNUALISATION'!$F$18),IF(AF30="F","F",IF(OR(AD30="dimanche",AD30="samedi"),"",IF(OR(AF30="F",AF30="V"),"R",VLOOKUP(AD30,PARAMETRES!$A$16:$B$20,2,FALSE)))),"NP")</f>
        <v>R</v>
      </c>
      <c r="AH30" s="133" t="str">
        <f t="shared" si="16"/>
        <v>samedi</v>
      </c>
      <c r="AI30" s="138">
        <f t="shared" si="32"/>
        <v>45787</v>
      </c>
      <c r="AJ30" s="128" t="str">
        <f t="shared" si="17"/>
        <v/>
      </c>
      <c r="AK30" s="13" t="str">
        <f>IF(AND(AI30&gt;='2-SEMAINE TYPE &amp; ANNUALISATION'!$E$18,AI30&lt;='2-SEMAINE TYPE &amp; ANNUALISATION'!$F$18),IF(AJ30="F","F",IF(OR(AH30="dimanche",AH30="samedi"),"",IF(OR(AJ30="F",AJ30="V"),"R",VLOOKUP(AH30,PARAMETRES!$A$16:$B$20,2,FALSE)))),"NP")</f>
        <v/>
      </c>
      <c r="AL30" s="133" t="str">
        <f t="shared" si="18"/>
        <v>mardi</v>
      </c>
      <c r="AM30" s="139">
        <f t="shared" si="33"/>
        <v>45818</v>
      </c>
      <c r="AN30" s="128" t="str">
        <f t="shared" si="19"/>
        <v/>
      </c>
      <c r="AO30" s="13">
        <f>IF(AND(AM30&gt;='2-SEMAINE TYPE &amp; ANNUALISATION'!$E$18,AM30&lt;='2-SEMAINE TYPE &amp; ANNUALISATION'!$F$18),IF(AN30="F","F",IF(OR(AL30="dimanche",AL30="samedi"),"",IF(OR(AN30="F",AN30="V"),"R",VLOOKUP(AL30,PARAMETRES!$A$16:$B$20,2,FALSE)))),"NP")</f>
        <v>0</v>
      </c>
      <c r="AP30" s="133" t="str">
        <f t="shared" si="20"/>
        <v>jeudi</v>
      </c>
      <c r="AQ30" s="134">
        <f t="shared" si="34"/>
        <v>45848</v>
      </c>
      <c r="AR30" s="128" t="str">
        <f t="shared" si="21"/>
        <v>V</v>
      </c>
      <c r="AS30" s="13" t="str">
        <f>IF(AND(AQ30&gt;='2-SEMAINE TYPE &amp; ANNUALISATION'!$E$18,AQ30&lt;='2-SEMAINE TYPE &amp; ANNUALISATION'!$F$18),IF(AR30="F","F",IF(OR(AP30="dimanche",AP30="samedi"),"",IF(OR(AR30="F",AR30="V"),"R",VLOOKUP(AP30,PARAMETRES!$A$16:$B$20,2,FALSE)))),"NP")</f>
        <v>R</v>
      </c>
      <c r="AT30" s="133" t="str">
        <f t="shared" si="22"/>
        <v>dimanche</v>
      </c>
      <c r="AU30" s="134">
        <f t="shared" si="35"/>
        <v>45879</v>
      </c>
      <c r="AV30" s="128" t="str">
        <f t="shared" si="23"/>
        <v>V</v>
      </c>
      <c r="AW30" s="13" t="str">
        <f>IF(AND(AU30&gt;='2-SEMAINE TYPE &amp; ANNUALISATION'!$E$18,AU30&lt;='2-SEMAINE TYPE &amp; ANNUALISATION'!$F$18),IF(AV30="F","F",IF(OR(AT30="dimanche",AT30="samedi"),"",IF(OR(AV30="F",AV30="V"),"R",VLOOKUP(AT30,PARAMETRES!$A$16:$B$20,2,FALSE)))),"NP")</f>
        <v/>
      </c>
    </row>
    <row r="31" spans="2:49" ht="22.2" customHeight="1" x14ac:dyDescent="0.3">
      <c r="B31" s="133" t="str">
        <f t="shared" si="0"/>
        <v>mercredi</v>
      </c>
      <c r="C31" s="134">
        <f t="shared" si="24"/>
        <v>45546</v>
      </c>
      <c r="D31" s="128" t="str">
        <f t="shared" si="1"/>
        <v/>
      </c>
      <c r="E31" s="13">
        <f>IF(AND(C31&gt;='2-SEMAINE TYPE &amp; ANNUALISATION'!$E$18,C31&lt;='2-SEMAINE TYPE &amp; ANNUALISATION'!$F$18),IF(D31="F","F",IF(OR(B31="dimanche",B31="samedi"),"",IF(OR(D31="F",D31="V"),"R",VLOOKUP(B31,PARAMETRES!$A$16:$B$20,2,FALSE)))),"NP")</f>
        <v>0</v>
      </c>
      <c r="F31" s="133" t="str">
        <f t="shared" si="2"/>
        <v>vendredi</v>
      </c>
      <c r="G31" s="134">
        <f t="shared" si="25"/>
        <v>45576</v>
      </c>
      <c r="H31" s="128" t="str">
        <f t="shared" si="3"/>
        <v/>
      </c>
      <c r="I31" s="13">
        <f>IF(AND(G31&gt;='2-SEMAINE TYPE &amp; ANNUALISATION'!$E$18,G31&lt;='2-SEMAINE TYPE &amp; ANNUALISATION'!$F$18),IF(H31="F","F",IF(OR(F31="dimanche",F31="samedi"),"",IF(OR(H31="F",H31="V"),"R",VLOOKUP(F31,PARAMETRES!$A$16:$B$20,2,FALSE)))),"NP")</f>
        <v>0</v>
      </c>
      <c r="J31" s="133" t="str">
        <f t="shared" si="4"/>
        <v>lundi</v>
      </c>
      <c r="K31" s="134">
        <f t="shared" si="26"/>
        <v>45607</v>
      </c>
      <c r="L31" s="128" t="str">
        <f t="shared" si="5"/>
        <v>F</v>
      </c>
      <c r="M31" s="13" t="str">
        <f>IF(AND(K31&gt;='2-SEMAINE TYPE &amp; ANNUALISATION'!$E$18,K31&lt;='2-SEMAINE TYPE &amp; ANNUALISATION'!$F$18),IF(L31="F","F",IF(OR(J31="dimanche",J31="samedi"),"",IF(OR(L31="F",L31="V"),"R",VLOOKUP(J31,PARAMETRES!$A$16:$B$20,2,FALSE)))),"NP")</f>
        <v>F</v>
      </c>
      <c r="N31" s="133" t="str">
        <f t="shared" si="6"/>
        <v>mercredi</v>
      </c>
      <c r="O31" s="134">
        <f t="shared" si="27"/>
        <v>45637</v>
      </c>
      <c r="P31" s="128" t="str">
        <f t="shared" si="7"/>
        <v/>
      </c>
      <c r="Q31" s="13">
        <f>IF(AND(O31&gt;='2-SEMAINE TYPE &amp; ANNUALISATION'!$E$18,O31&lt;='2-SEMAINE TYPE &amp; ANNUALISATION'!$F$18),IF(P31="F","F",IF(OR(N31="dimanche",N31="samedi"),"",IF(OR(P31="F",P31="V"),"R",VLOOKUP(N31,PARAMETRES!$A$16:$B$20,2,FALSE)))),"NP")</f>
        <v>0</v>
      </c>
      <c r="R31" s="133" t="str">
        <f t="shared" si="8"/>
        <v>samedi</v>
      </c>
      <c r="S31" s="136">
        <f t="shared" si="28"/>
        <v>45668</v>
      </c>
      <c r="T31" s="128" t="str">
        <f t="shared" si="9"/>
        <v/>
      </c>
      <c r="U31" s="13" t="str">
        <f>IF(AND(S31&gt;='2-SEMAINE TYPE &amp; ANNUALISATION'!$E$18,S31&lt;='2-SEMAINE TYPE &amp; ANNUALISATION'!$F$18),IF(T31="F","F",IF(OR(R31="dimanche",R31="samedi"),"",IF(OR(T31="F",T31="V"),"R",VLOOKUP(R31,PARAMETRES!$A$16:$B$20,2,FALSE)))),"NP")</f>
        <v/>
      </c>
      <c r="V31" s="133" t="str">
        <f t="shared" si="10"/>
        <v>mardi</v>
      </c>
      <c r="W31" s="134">
        <f t="shared" si="29"/>
        <v>45699</v>
      </c>
      <c r="X31" s="128" t="str">
        <f t="shared" si="11"/>
        <v>V</v>
      </c>
      <c r="Y31" s="13" t="str">
        <f>IF(AND(W31&gt;='2-SEMAINE TYPE &amp; ANNUALISATION'!$E$18,W31&lt;='2-SEMAINE TYPE &amp; ANNUALISATION'!$F$18),IF(X31="F","F",IF(OR(V31="dimanche",V31="samedi"),"",IF(OR(X31="F",X31="V"),"R",VLOOKUP(V31,PARAMETRES!$A$16:$B$20,2,FALSE)))),"NP")</f>
        <v>R</v>
      </c>
      <c r="Z31" s="137" t="str">
        <f t="shared" si="12"/>
        <v>mardi</v>
      </c>
      <c r="AA31" s="134">
        <f t="shared" si="30"/>
        <v>45727</v>
      </c>
      <c r="AB31" s="128" t="str">
        <f t="shared" si="13"/>
        <v/>
      </c>
      <c r="AC31" s="13">
        <f>IF(AND(AA31&gt;='2-SEMAINE TYPE &amp; ANNUALISATION'!$E$18,AA31&lt;='2-SEMAINE TYPE &amp; ANNUALISATION'!$F$18),IF(AB31="F","F",IF(OR(Z31="dimanche",Z31="samedi"),"",IF(OR(AB31="F",AB31="V"),"R",VLOOKUP(Z31,PARAMETRES!$A$16:$B$20,2,FALSE)))),"NP")</f>
        <v>0</v>
      </c>
      <c r="AD31" s="133" t="str">
        <f t="shared" si="14"/>
        <v>vendredi</v>
      </c>
      <c r="AE31" s="134">
        <f t="shared" si="31"/>
        <v>45758</v>
      </c>
      <c r="AF31" s="128" t="str">
        <f t="shared" si="15"/>
        <v>V</v>
      </c>
      <c r="AG31" s="13" t="str">
        <f>IF(AND(AE31&gt;='2-SEMAINE TYPE &amp; ANNUALISATION'!$E$18,AE31&lt;='2-SEMAINE TYPE &amp; ANNUALISATION'!$F$18),IF(AF31="F","F",IF(OR(AD31="dimanche",AD31="samedi"),"",IF(OR(AF31="F",AF31="V"),"R",VLOOKUP(AD31,PARAMETRES!$A$16:$B$20,2,FALSE)))),"NP")</f>
        <v>R</v>
      </c>
      <c r="AH31" s="133" t="str">
        <f t="shared" si="16"/>
        <v>dimanche</v>
      </c>
      <c r="AI31" s="138">
        <f t="shared" si="32"/>
        <v>45788</v>
      </c>
      <c r="AJ31" s="128" t="str">
        <f t="shared" si="17"/>
        <v/>
      </c>
      <c r="AK31" s="13" t="str">
        <f>IF(AND(AI31&gt;='2-SEMAINE TYPE &amp; ANNUALISATION'!$E$18,AI31&lt;='2-SEMAINE TYPE &amp; ANNUALISATION'!$F$18),IF(AJ31="F","F",IF(OR(AH31="dimanche",AH31="samedi"),"",IF(OR(AJ31="F",AJ31="V"),"R",VLOOKUP(AH31,PARAMETRES!$A$16:$B$20,2,FALSE)))),"NP")</f>
        <v/>
      </c>
      <c r="AL31" s="133" t="str">
        <f t="shared" si="18"/>
        <v>mercredi</v>
      </c>
      <c r="AM31" s="139">
        <f t="shared" si="33"/>
        <v>45819</v>
      </c>
      <c r="AN31" s="128" t="str">
        <f t="shared" si="19"/>
        <v/>
      </c>
      <c r="AO31" s="13">
        <f>IF(AND(AM31&gt;='2-SEMAINE TYPE &amp; ANNUALISATION'!$E$18,AM31&lt;='2-SEMAINE TYPE &amp; ANNUALISATION'!$F$18),IF(AN31="F","F",IF(OR(AL31="dimanche",AL31="samedi"),"",IF(OR(AN31="F",AN31="V"),"R",VLOOKUP(AL31,PARAMETRES!$A$16:$B$20,2,FALSE)))),"NP")</f>
        <v>0</v>
      </c>
      <c r="AP31" s="133" t="str">
        <f t="shared" si="20"/>
        <v>vendredi</v>
      </c>
      <c r="AQ31" s="134">
        <f t="shared" si="34"/>
        <v>45849</v>
      </c>
      <c r="AR31" s="128" t="str">
        <f t="shared" si="21"/>
        <v>V</v>
      </c>
      <c r="AS31" s="13" t="str">
        <f>IF(AND(AQ31&gt;='2-SEMAINE TYPE &amp; ANNUALISATION'!$E$18,AQ31&lt;='2-SEMAINE TYPE &amp; ANNUALISATION'!$F$18),IF(AR31="F","F",IF(OR(AP31="dimanche",AP31="samedi"),"",IF(OR(AR31="F",AR31="V"),"R",VLOOKUP(AP31,PARAMETRES!$A$16:$B$20,2,FALSE)))),"NP")</f>
        <v>R</v>
      </c>
      <c r="AT31" s="133" t="str">
        <f t="shared" si="22"/>
        <v>lundi</v>
      </c>
      <c r="AU31" s="134">
        <f t="shared" si="35"/>
        <v>45880</v>
      </c>
      <c r="AV31" s="128" t="str">
        <f t="shared" si="23"/>
        <v>V</v>
      </c>
      <c r="AW31" s="13" t="str">
        <f>IF(AND(AU31&gt;='2-SEMAINE TYPE &amp; ANNUALISATION'!$E$18,AU31&lt;='2-SEMAINE TYPE &amp; ANNUALISATION'!$F$18),IF(AV31="F","F",IF(OR(AT31="dimanche",AT31="samedi"),"",IF(OR(AV31="F",AV31="V"),"R",VLOOKUP(AT31,PARAMETRES!$A$16:$B$20,2,FALSE)))),"NP")</f>
        <v>R</v>
      </c>
    </row>
    <row r="32" spans="2:49" ht="22.2" customHeight="1" x14ac:dyDescent="0.3">
      <c r="B32" s="133" t="str">
        <f t="shared" si="0"/>
        <v>jeudi</v>
      </c>
      <c r="C32" s="134">
        <f t="shared" si="24"/>
        <v>45547</v>
      </c>
      <c r="D32" s="128" t="str">
        <f t="shared" si="1"/>
        <v/>
      </c>
      <c r="E32" s="13">
        <f>IF(AND(C32&gt;='2-SEMAINE TYPE &amp; ANNUALISATION'!$E$18,C32&lt;='2-SEMAINE TYPE &amp; ANNUALISATION'!$F$18),IF(D32="F","F",IF(OR(B32="dimanche",B32="samedi"),"",IF(OR(D32="F",D32="V"),"R",VLOOKUP(B32,PARAMETRES!$A$16:$B$20,2,FALSE)))),"NP")</f>
        <v>0</v>
      </c>
      <c r="F32" s="133" t="str">
        <f t="shared" si="2"/>
        <v>samedi</v>
      </c>
      <c r="G32" s="134">
        <f t="shared" si="25"/>
        <v>45577</v>
      </c>
      <c r="H32" s="128" t="str">
        <f t="shared" si="3"/>
        <v/>
      </c>
      <c r="I32" s="13" t="str">
        <f>IF(AND(G32&gt;='2-SEMAINE TYPE &amp; ANNUALISATION'!$E$18,G32&lt;='2-SEMAINE TYPE &amp; ANNUALISATION'!$F$18),IF(H32="F","F",IF(OR(F32="dimanche",F32="samedi"),"",IF(OR(H32="F",H32="V"),"R",VLOOKUP(F32,PARAMETRES!$A$16:$B$20,2,FALSE)))),"NP")</f>
        <v/>
      </c>
      <c r="J32" s="133" t="str">
        <f t="shared" si="4"/>
        <v>mardi</v>
      </c>
      <c r="K32" s="134">
        <f t="shared" si="26"/>
        <v>45608</v>
      </c>
      <c r="L32" s="128" t="str">
        <f t="shared" si="5"/>
        <v/>
      </c>
      <c r="M32" s="13">
        <f>IF(AND(K32&gt;='2-SEMAINE TYPE &amp; ANNUALISATION'!$E$18,K32&lt;='2-SEMAINE TYPE &amp; ANNUALISATION'!$F$18),IF(L32="F","F",IF(OR(J32="dimanche",J32="samedi"),"",IF(OR(L32="F",L32="V"),"R",VLOOKUP(J32,PARAMETRES!$A$16:$B$20,2,FALSE)))),"NP")</f>
        <v>0</v>
      </c>
      <c r="N32" s="133" t="str">
        <f t="shared" si="6"/>
        <v>jeudi</v>
      </c>
      <c r="O32" s="134">
        <f t="shared" si="27"/>
        <v>45638</v>
      </c>
      <c r="P32" s="128" t="str">
        <f t="shared" si="7"/>
        <v/>
      </c>
      <c r="Q32" s="13">
        <f>IF(AND(O32&gt;='2-SEMAINE TYPE &amp; ANNUALISATION'!$E$18,O32&lt;='2-SEMAINE TYPE &amp; ANNUALISATION'!$F$18),IF(P32="F","F",IF(OR(N32="dimanche",N32="samedi"),"",IF(OR(P32="F",P32="V"),"R",VLOOKUP(N32,PARAMETRES!$A$16:$B$20,2,FALSE)))),"NP")</f>
        <v>0</v>
      </c>
      <c r="R32" s="133" t="str">
        <f t="shared" si="8"/>
        <v>dimanche</v>
      </c>
      <c r="S32" s="136">
        <f t="shared" si="28"/>
        <v>45669</v>
      </c>
      <c r="T32" s="128" t="str">
        <f t="shared" si="9"/>
        <v/>
      </c>
      <c r="U32" s="13" t="str">
        <f>IF(AND(S32&gt;='2-SEMAINE TYPE &amp; ANNUALISATION'!$E$18,S32&lt;='2-SEMAINE TYPE &amp; ANNUALISATION'!$F$18),IF(T32="F","F",IF(OR(R32="dimanche",R32="samedi"),"",IF(OR(T32="F",T32="V"),"R",VLOOKUP(R32,PARAMETRES!$A$16:$B$20,2,FALSE)))),"NP")</f>
        <v/>
      </c>
      <c r="V32" s="135" t="str">
        <f t="shared" si="10"/>
        <v>mercredi</v>
      </c>
      <c r="W32" s="134">
        <f t="shared" si="29"/>
        <v>45700</v>
      </c>
      <c r="X32" s="128" t="str">
        <f t="shared" si="11"/>
        <v>V</v>
      </c>
      <c r="Y32" s="13" t="str">
        <f>IF(AND(W32&gt;='2-SEMAINE TYPE &amp; ANNUALISATION'!$E$18,W32&lt;='2-SEMAINE TYPE &amp; ANNUALISATION'!$F$18),IF(X32="F","F",IF(OR(V32="dimanche",V32="samedi"),"",IF(OR(X32="F",X32="V"),"R",VLOOKUP(V32,PARAMETRES!$A$16:$B$20,2,FALSE)))),"NP")</f>
        <v>R</v>
      </c>
      <c r="Z32" s="137" t="str">
        <f t="shared" si="12"/>
        <v>mercredi</v>
      </c>
      <c r="AA32" s="134">
        <f t="shared" si="30"/>
        <v>45728</v>
      </c>
      <c r="AB32" s="128" t="str">
        <f t="shared" si="13"/>
        <v/>
      </c>
      <c r="AC32" s="13">
        <f>IF(AND(AA32&gt;='2-SEMAINE TYPE &amp; ANNUALISATION'!$E$18,AA32&lt;='2-SEMAINE TYPE &amp; ANNUALISATION'!$F$18),IF(AB32="F","F",IF(OR(Z32="dimanche",Z32="samedi"),"",IF(OR(AB32="F",AB32="V"),"R",VLOOKUP(Z32,PARAMETRES!$A$16:$B$20,2,FALSE)))),"NP")</f>
        <v>0</v>
      </c>
      <c r="AD32" s="133" t="str">
        <f t="shared" si="14"/>
        <v>samedi</v>
      </c>
      <c r="AE32" s="134">
        <f t="shared" si="31"/>
        <v>45759</v>
      </c>
      <c r="AF32" s="128" t="str">
        <f t="shared" si="15"/>
        <v>V</v>
      </c>
      <c r="AG32" s="13" t="str">
        <f>IF(AND(AE32&gt;='2-SEMAINE TYPE &amp; ANNUALISATION'!$E$18,AE32&lt;='2-SEMAINE TYPE &amp; ANNUALISATION'!$F$18),IF(AF32="F","F",IF(OR(AD32="dimanche",AD32="samedi"),"",IF(OR(AF32="F",AF32="V"),"R",VLOOKUP(AD32,PARAMETRES!$A$16:$B$20,2,FALSE)))),"NP")</f>
        <v/>
      </c>
      <c r="AH32" s="133" t="str">
        <f t="shared" si="16"/>
        <v>lundi</v>
      </c>
      <c r="AI32" s="138">
        <f t="shared" si="32"/>
        <v>45789</v>
      </c>
      <c r="AJ32" s="128" t="str">
        <f t="shared" si="17"/>
        <v/>
      </c>
      <c r="AK32" s="13">
        <f>IF(AND(AI32&gt;='2-SEMAINE TYPE &amp; ANNUALISATION'!$E$18,AI32&lt;='2-SEMAINE TYPE &amp; ANNUALISATION'!$F$18),IF(AJ32="F","F",IF(OR(AH32="dimanche",AH32="samedi"),"",IF(OR(AJ32="F",AJ32="V"),"R",VLOOKUP(AH32,PARAMETRES!$A$16:$B$20,2,FALSE)))),"NP")</f>
        <v>0.22916666666666663</v>
      </c>
      <c r="AL32" s="133" t="str">
        <f t="shared" si="18"/>
        <v>jeudi</v>
      </c>
      <c r="AM32" s="139">
        <f t="shared" si="33"/>
        <v>45820</v>
      </c>
      <c r="AN32" s="128" t="str">
        <f t="shared" si="19"/>
        <v/>
      </c>
      <c r="AO32" s="13">
        <f>IF(AND(AM32&gt;='2-SEMAINE TYPE &amp; ANNUALISATION'!$E$18,AM32&lt;='2-SEMAINE TYPE &amp; ANNUALISATION'!$F$18),IF(AN32="F","F",IF(OR(AL32="dimanche",AL32="samedi"),"",IF(OR(AN32="F",AN32="V"),"R",VLOOKUP(AL32,PARAMETRES!$A$16:$B$20,2,FALSE)))),"NP")</f>
        <v>0</v>
      </c>
      <c r="AP32" s="133" t="str">
        <f t="shared" si="20"/>
        <v>samedi</v>
      </c>
      <c r="AQ32" s="134">
        <f t="shared" si="34"/>
        <v>45850</v>
      </c>
      <c r="AR32" s="128" t="str">
        <f t="shared" si="21"/>
        <v>V</v>
      </c>
      <c r="AS32" s="13" t="str">
        <f>IF(AND(AQ32&gt;='2-SEMAINE TYPE &amp; ANNUALISATION'!$E$18,AQ32&lt;='2-SEMAINE TYPE &amp; ANNUALISATION'!$F$18),IF(AR32="F","F",IF(OR(AP32="dimanche",AP32="samedi"),"",IF(OR(AR32="F",AR32="V"),"R",VLOOKUP(AP32,PARAMETRES!$A$16:$B$20,2,FALSE)))),"NP")</f>
        <v/>
      </c>
      <c r="AT32" s="133" t="str">
        <f t="shared" si="22"/>
        <v>mardi</v>
      </c>
      <c r="AU32" s="134">
        <f t="shared" si="35"/>
        <v>45881</v>
      </c>
      <c r="AV32" s="128" t="str">
        <f t="shared" si="23"/>
        <v>V</v>
      </c>
      <c r="AW32" s="13" t="str">
        <f>IF(AND(AU32&gt;='2-SEMAINE TYPE &amp; ANNUALISATION'!$E$18,AU32&lt;='2-SEMAINE TYPE &amp; ANNUALISATION'!$F$18),IF(AV32="F","F",IF(OR(AT32="dimanche",AT32="samedi"),"",IF(OR(AV32="F",AV32="V"),"R",VLOOKUP(AT32,PARAMETRES!$A$16:$B$20,2,FALSE)))),"NP")</f>
        <v>R</v>
      </c>
    </row>
    <row r="33" spans="2:49" ht="22.2" customHeight="1" x14ac:dyDescent="0.3">
      <c r="B33" s="133" t="str">
        <f t="shared" si="0"/>
        <v>vendredi</v>
      </c>
      <c r="C33" s="134">
        <f t="shared" si="24"/>
        <v>45548</v>
      </c>
      <c r="D33" s="128" t="str">
        <f t="shared" si="1"/>
        <v/>
      </c>
      <c r="E33" s="13">
        <f>IF(AND(C33&gt;='2-SEMAINE TYPE &amp; ANNUALISATION'!$E$18,C33&lt;='2-SEMAINE TYPE &amp; ANNUALISATION'!$F$18),IF(D33="F","F",IF(OR(B33="dimanche",B33="samedi"),"",IF(OR(D33="F",D33="V"),"R",VLOOKUP(B33,PARAMETRES!$A$16:$B$20,2,FALSE)))),"NP")</f>
        <v>0</v>
      </c>
      <c r="F33" s="133" t="str">
        <f t="shared" si="2"/>
        <v>dimanche</v>
      </c>
      <c r="G33" s="134">
        <f t="shared" si="25"/>
        <v>45578</v>
      </c>
      <c r="H33" s="128" t="str">
        <f t="shared" si="3"/>
        <v/>
      </c>
      <c r="I33" s="13" t="str">
        <f>IF(AND(G33&gt;='2-SEMAINE TYPE &amp; ANNUALISATION'!$E$18,G33&lt;='2-SEMAINE TYPE &amp; ANNUALISATION'!$F$18),IF(H33="F","F",IF(OR(F33="dimanche",F33="samedi"),"",IF(OR(H33="F",H33="V"),"R",VLOOKUP(F33,PARAMETRES!$A$16:$B$20,2,FALSE)))),"NP")</f>
        <v/>
      </c>
      <c r="J33" s="133" t="str">
        <f t="shared" si="4"/>
        <v>mercredi</v>
      </c>
      <c r="K33" s="134">
        <f t="shared" si="26"/>
        <v>45609</v>
      </c>
      <c r="L33" s="128" t="str">
        <f t="shared" si="5"/>
        <v/>
      </c>
      <c r="M33" s="13">
        <f>IF(AND(K33&gt;='2-SEMAINE TYPE &amp; ANNUALISATION'!$E$18,K33&lt;='2-SEMAINE TYPE &amp; ANNUALISATION'!$F$18),IF(L33="F","F",IF(OR(J33="dimanche",J33="samedi"),"",IF(OR(L33="F",L33="V"),"R",VLOOKUP(J33,PARAMETRES!$A$16:$B$20,2,FALSE)))),"NP")</f>
        <v>0</v>
      </c>
      <c r="N33" s="133" t="str">
        <f t="shared" si="6"/>
        <v>vendredi</v>
      </c>
      <c r="O33" s="134">
        <f t="shared" si="27"/>
        <v>45639</v>
      </c>
      <c r="P33" s="128" t="str">
        <f t="shared" si="7"/>
        <v/>
      </c>
      <c r="Q33" s="13">
        <f>IF(AND(O33&gt;='2-SEMAINE TYPE &amp; ANNUALISATION'!$E$18,O33&lt;='2-SEMAINE TYPE &amp; ANNUALISATION'!$F$18),IF(P33="F","F",IF(OR(N33="dimanche",N33="samedi"),"",IF(OR(P33="F",P33="V"),"R",VLOOKUP(N33,PARAMETRES!$A$16:$B$20,2,FALSE)))),"NP")</f>
        <v>0</v>
      </c>
      <c r="R33" s="135" t="str">
        <f t="shared" si="8"/>
        <v>lundi</v>
      </c>
      <c r="S33" s="136">
        <f t="shared" si="28"/>
        <v>45670</v>
      </c>
      <c r="T33" s="128" t="str">
        <f t="shared" si="9"/>
        <v/>
      </c>
      <c r="U33" s="13">
        <f>IF(AND(S33&gt;='2-SEMAINE TYPE &amp; ANNUALISATION'!$E$18,S33&lt;='2-SEMAINE TYPE &amp; ANNUALISATION'!$F$18),IF(T33="F","F",IF(OR(R33="dimanche",R33="samedi"),"",IF(OR(T33="F",T33="V"),"R",VLOOKUP(R33,PARAMETRES!$A$16:$B$20,2,FALSE)))),"NP")</f>
        <v>0.22916666666666663</v>
      </c>
      <c r="V33" s="135" t="str">
        <f t="shared" si="10"/>
        <v>jeudi</v>
      </c>
      <c r="W33" s="134">
        <f t="shared" si="29"/>
        <v>45701</v>
      </c>
      <c r="X33" s="128" t="str">
        <f t="shared" si="11"/>
        <v>V</v>
      </c>
      <c r="Y33" s="13" t="str">
        <f>IF(AND(W33&gt;='2-SEMAINE TYPE &amp; ANNUALISATION'!$E$18,W33&lt;='2-SEMAINE TYPE &amp; ANNUALISATION'!$F$18),IF(X33="F","F",IF(OR(V33="dimanche",V33="samedi"),"",IF(OR(X33="F",X33="V"),"R",VLOOKUP(V33,PARAMETRES!$A$16:$B$20,2,FALSE)))),"NP")</f>
        <v>R</v>
      </c>
      <c r="Z33" s="137" t="str">
        <f t="shared" si="12"/>
        <v>jeudi</v>
      </c>
      <c r="AA33" s="134">
        <f t="shared" si="30"/>
        <v>45729</v>
      </c>
      <c r="AB33" s="128" t="str">
        <f t="shared" si="13"/>
        <v/>
      </c>
      <c r="AC33" s="13">
        <f>IF(AND(AA33&gt;='2-SEMAINE TYPE &amp; ANNUALISATION'!$E$18,AA33&lt;='2-SEMAINE TYPE &amp; ANNUALISATION'!$F$18),IF(AB33="F","F",IF(OR(Z33="dimanche",Z33="samedi"),"",IF(OR(AB33="F",AB33="V"),"R",VLOOKUP(Z33,PARAMETRES!$A$16:$B$20,2,FALSE)))),"NP")</f>
        <v>0</v>
      </c>
      <c r="AD33" s="133" t="str">
        <f t="shared" si="14"/>
        <v>dimanche</v>
      </c>
      <c r="AE33" s="134">
        <f t="shared" si="31"/>
        <v>45760</v>
      </c>
      <c r="AF33" s="128" t="str">
        <f t="shared" si="15"/>
        <v>V</v>
      </c>
      <c r="AG33" s="13" t="str">
        <f>IF(AND(AE33&gt;='2-SEMAINE TYPE &amp; ANNUALISATION'!$E$18,AE33&lt;='2-SEMAINE TYPE &amp; ANNUALISATION'!$F$18),IF(AF33="F","F",IF(OR(AD33="dimanche",AD33="samedi"),"",IF(OR(AF33="F",AF33="V"),"R",VLOOKUP(AD33,PARAMETRES!$A$16:$B$20,2,FALSE)))),"NP")</f>
        <v/>
      </c>
      <c r="AH33" s="133" t="str">
        <f t="shared" si="16"/>
        <v>mardi</v>
      </c>
      <c r="AI33" s="138">
        <f t="shared" si="32"/>
        <v>45790</v>
      </c>
      <c r="AJ33" s="128" t="str">
        <f t="shared" si="17"/>
        <v/>
      </c>
      <c r="AK33" s="13">
        <f>IF(AND(AI33&gt;='2-SEMAINE TYPE &amp; ANNUALISATION'!$E$18,AI33&lt;='2-SEMAINE TYPE &amp; ANNUALISATION'!$F$18),IF(AJ33="F","F",IF(OR(AH33="dimanche",AH33="samedi"),"",IF(OR(AJ33="F",AJ33="V"),"R",VLOOKUP(AH33,PARAMETRES!$A$16:$B$20,2,FALSE)))),"NP")</f>
        <v>0</v>
      </c>
      <c r="AL33" s="133" t="str">
        <f t="shared" si="18"/>
        <v>vendredi</v>
      </c>
      <c r="AM33" s="139">
        <f t="shared" si="33"/>
        <v>45821</v>
      </c>
      <c r="AN33" s="128" t="str">
        <f t="shared" si="19"/>
        <v/>
      </c>
      <c r="AO33" s="13">
        <f>IF(AND(AM33&gt;='2-SEMAINE TYPE &amp; ANNUALISATION'!$E$18,AM33&lt;='2-SEMAINE TYPE &amp; ANNUALISATION'!$F$18),IF(AN33="F","F",IF(OR(AL33="dimanche",AL33="samedi"),"",IF(OR(AN33="F",AN33="V"),"R",VLOOKUP(AL33,PARAMETRES!$A$16:$B$20,2,FALSE)))),"NP")</f>
        <v>0</v>
      </c>
      <c r="AP33" s="133" t="str">
        <f t="shared" si="20"/>
        <v>dimanche</v>
      </c>
      <c r="AQ33" s="134">
        <f t="shared" si="34"/>
        <v>45851</v>
      </c>
      <c r="AR33" s="128" t="str">
        <f t="shared" si="21"/>
        <v>V</v>
      </c>
      <c r="AS33" s="13" t="str">
        <f>IF(AND(AQ33&gt;='2-SEMAINE TYPE &amp; ANNUALISATION'!$E$18,AQ33&lt;='2-SEMAINE TYPE &amp; ANNUALISATION'!$F$18),IF(AR33="F","F",IF(OR(AP33="dimanche",AP33="samedi"),"",IF(OR(AR33="F",AR33="V"),"R",VLOOKUP(AP33,PARAMETRES!$A$16:$B$20,2,FALSE)))),"NP")</f>
        <v/>
      </c>
      <c r="AT33" s="133" t="str">
        <f t="shared" si="22"/>
        <v>mercredi</v>
      </c>
      <c r="AU33" s="134">
        <f t="shared" si="35"/>
        <v>45882</v>
      </c>
      <c r="AV33" s="128" t="str">
        <f t="shared" si="23"/>
        <v>V</v>
      </c>
      <c r="AW33" s="13" t="str">
        <f>IF(AND(AU33&gt;='2-SEMAINE TYPE &amp; ANNUALISATION'!$E$18,AU33&lt;='2-SEMAINE TYPE &amp; ANNUALISATION'!$F$18),IF(AV33="F","F",IF(OR(AT33="dimanche",AT33="samedi"),"",IF(OR(AV33="F",AV33="V"),"R",VLOOKUP(AT33,PARAMETRES!$A$16:$B$20,2,FALSE)))),"NP")</f>
        <v>R</v>
      </c>
    </row>
    <row r="34" spans="2:49" ht="22.2" customHeight="1" x14ac:dyDescent="0.3">
      <c r="B34" s="133" t="str">
        <f t="shared" si="0"/>
        <v>samedi</v>
      </c>
      <c r="C34" s="134">
        <f t="shared" si="24"/>
        <v>45549</v>
      </c>
      <c r="D34" s="128" t="str">
        <f t="shared" si="1"/>
        <v/>
      </c>
      <c r="E34" s="13" t="str">
        <f>IF(AND(C34&gt;='2-SEMAINE TYPE &amp; ANNUALISATION'!$E$18,C34&lt;='2-SEMAINE TYPE &amp; ANNUALISATION'!$F$18),IF(D34="F","F",IF(OR(B34="dimanche",B34="samedi"),"",IF(OR(D34="F",D34="V"),"R",VLOOKUP(B34,PARAMETRES!$A$16:$B$20,2,FALSE)))),"NP")</f>
        <v/>
      </c>
      <c r="F34" s="133" t="str">
        <f t="shared" si="2"/>
        <v>lundi</v>
      </c>
      <c r="G34" s="134">
        <f t="shared" si="25"/>
        <v>45579</v>
      </c>
      <c r="H34" s="128" t="str">
        <f t="shared" si="3"/>
        <v/>
      </c>
      <c r="I34" s="13">
        <f>IF(AND(G34&gt;='2-SEMAINE TYPE &amp; ANNUALISATION'!$E$18,G34&lt;='2-SEMAINE TYPE &amp; ANNUALISATION'!$F$18),IF(H34="F","F",IF(OR(F34="dimanche",F34="samedi"),"",IF(OR(H34="F",H34="V"),"R",VLOOKUP(F34,PARAMETRES!$A$16:$B$20,2,FALSE)))),"NP")</f>
        <v>0.22916666666666663</v>
      </c>
      <c r="J34" s="133" t="str">
        <f t="shared" si="4"/>
        <v>jeudi</v>
      </c>
      <c r="K34" s="134">
        <f t="shared" si="26"/>
        <v>45610</v>
      </c>
      <c r="L34" s="128" t="str">
        <f t="shared" si="5"/>
        <v/>
      </c>
      <c r="M34" s="13">
        <f>IF(AND(K34&gt;='2-SEMAINE TYPE &amp; ANNUALISATION'!$E$18,K34&lt;='2-SEMAINE TYPE &amp; ANNUALISATION'!$F$18),IF(L34="F","F",IF(OR(J34="dimanche",J34="samedi"),"",IF(OR(L34="F",L34="V"),"R",VLOOKUP(J34,PARAMETRES!$A$16:$B$20,2,FALSE)))),"NP")</f>
        <v>0</v>
      </c>
      <c r="N34" s="133" t="str">
        <f t="shared" si="6"/>
        <v>samedi</v>
      </c>
      <c r="O34" s="134">
        <f t="shared" si="27"/>
        <v>45640</v>
      </c>
      <c r="P34" s="128" t="str">
        <f t="shared" si="7"/>
        <v/>
      </c>
      <c r="Q34" s="13" t="str">
        <f>IF(AND(O34&gt;='2-SEMAINE TYPE &amp; ANNUALISATION'!$E$18,O34&lt;='2-SEMAINE TYPE &amp; ANNUALISATION'!$F$18),IF(P34="F","F",IF(OR(N34="dimanche",N34="samedi"),"",IF(OR(P34="F",P34="V"),"R",VLOOKUP(N34,PARAMETRES!$A$16:$B$20,2,FALSE)))),"NP")</f>
        <v/>
      </c>
      <c r="R34" s="133" t="str">
        <f t="shared" si="8"/>
        <v>mardi</v>
      </c>
      <c r="S34" s="136">
        <f t="shared" si="28"/>
        <v>45671</v>
      </c>
      <c r="T34" s="128" t="str">
        <f t="shared" si="9"/>
        <v/>
      </c>
      <c r="U34" s="13">
        <f>IF(AND(S34&gt;='2-SEMAINE TYPE &amp; ANNUALISATION'!$E$18,S34&lt;='2-SEMAINE TYPE &amp; ANNUALISATION'!$F$18),IF(T34="F","F",IF(OR(R34="dimanche",R34="samedi"),"",IF(OR(T34="F",T34="V"),"R",VLOOKUP(R34,PARAMETRES!$A$16:$B$20,2,FALSE)))),"NP")</f>
        <v>0</v>
      </c>
      <c r="V34" s="133" t="str">
        <f t="shared" si="10"/>
        <v>vendredi</v>
      </c>
      <c r="W34" s="134">
        <f t="shared" si="29"/>
        <v>45702</v>
      </c>
      <c r="X34" s="128" t="str">
        <f t="shared" si="11"/>
        <v>V</v>
      </c>
      <c r="Y34" s="13" t="str">
        <f>IF(AND(W34&gt;='2-SEMAINE TYPE &amp; ANNUALISATION'!$E$18,W34&lt;='2-SEMAINE TYPE &amp; ANNUALISATION'!$F$18),IF(X34="F","F",IF(OR(V34="dimanche",V34="samedi"),"",IF(OR(X34="F",X34="V"),"R",VLOOKUP(V34,PARAMETRES!$A$16:$B$20,2,FALSE)))),"NP")</f>
        <v>R</v>
      </c>
      <c r="Z34" s="137" t="str">
        <f t="shared" si="12"/>
        <v>vendredi</v>
      </c>
      <c r="AA34" s="134">
        <f t="shared" si="30"/>
        <v>45730</v>
      </c>
      <c r="AB34" s="128" t="str">
        <f t="shared" si="13"/>
        <v/>
      </c>
      <c r="AC34" s="13">
        <f>IF(AND(AA34&gt;='2-SEMAINE TYPE &amp; ANNUALISATION'!$E$18,AA34&lt;='2-SEMAINE TYPE &amp; ANNUALISATION'!$F$18),IF(AB34="F","F",IF(OR(Z34="dimanche",Z34="samedi"),"",IF(OR(AB34="F",AB34="V"),"R",VLOOKUP(Z34,PARAMETRES!$A$16:$B$20,2,FALSE)))),"NP")</f>
        <v>0</v>
      </c>
      <c r="AD34" s="133" t="str">
        <f t="shared" si="14"/>
        <v>lundi</v>
      </c>
      <c r="AE34" s="134">
        <f t="shared" si="31"/>
        <v>45761</v>
      </c>
      <c r="AF34" s="128" t="str">
        <f t="shared" si="15"/>
        <v>V</v>
      </c>
      <c r="AG34" s="13" t="str">
        <f>IF(AND(AE34&gt;='2-SEMAINE TYPE &amp; ANNUALISATION'!$E$18,AE34&lt;='2-SEMAINE TYPE &amp; ANNUALISATION'!$F$18),IF(AF34="F","F",IF(OR(AD34="dimanche",AD34="samedi"),"",IF(OR(AF34="F",AF34="V"),"R",VLOOKUP(AD34,PARAMETRES!$A$16:$B$20,2,FALSE)))),"NP")</f>
        <v>R</v>
      </c>
      <c r="AH34" s="133" t="str">
        <f t="shared" si="16"/>
        <v>mercredi</v>
      </c>
      <c r="AI34" s="138">
        <f t="shared" si="32"/>
        <v>45791</v>
      </c>
      <c r="AJ34" s="128" t="str">
        <f t="shared" si="17"/>
        <v/>
      </c>
      <c r="AK34" s="13">
        <f>IF(AND(AI34&gt;='2-SEMAINE TYPE &amp; ANNUALISATION'!$E$18,AI34&lt;='2-SEMAINE TYPE &amp; ANNUALISATION'!$F$18),IF(AJ34="F","F",IF(OR(AH34="dimanche",AH34="samedi"),"",IF(OR(AJ34="F",AJ34="V"),"R",VLOOKUP(AH34,PARAMETRES!$A$16:$B$20,2,FALSE)))),"NP")</f>
        <v>0</v>
      </c>
      <c r="AL34" s="133" t="str">
        <f t="shared" si="18"/>
        <v>samedi</v>
      </c>
      <c r="AM34" s="139">
        <f t="shared" si="33"/>
        <v>45822</v>
      </c>
      <c r="AN34" s="128" t="str">
        <f t="shared" si="19"/>
        <v/>
      </c>
      <c r="AO34" s="13" t="str">
        <f>IF(AND(AM34&gt;='2-SEMAINE TYPE &amp; ANNUALISATION'!$E$18,AM34&lt;='2-SEMAINE TYPE &amp; ANNUALISATION'!$F$18),IF(AN34="F","F",IF(OR(AL34="dimanche",AL34="samedi"),"",IF(OR(AN34="F",AN34="V"),"R",VLOOKUP(AL34,PARAMETRES!$A$16:$B$20,2,FALSE)))),"NP")</f>
        <v/>
      </c>
      <c r="AP34" s="133" t="str">
        <f t="shared" si="20"/>
        <v>lundi</v>
      </c>
      <c r="AQ34" s="134">
        <f t="shared" si="34"/>
        <v>45852</v>
      </c>
      <c r="AR34" s="128" t="str">
        <f t="shared" si="21"/>
        <v>F</v>
      </c>
      <c r="AS34" s="13" t="str">
        <f>IF(AND(AQ34&gt;='2-SEMAINE TYPE &amp; ANNUALISATION'!$E$18,AQ34&lt;='2-SEMAINE TYPE &amp; ANNUALISATION'!$F$18),IF(AR34="F","F",IF(OR(AP34="dimanche",AP34="samedi"),"",IF(OR(AR34="F",AR34="V"),"R",VLOOKUP(AP34,PARAMETRES!$A$16:$B$20,2,FALSE)))),"NP")</f>
        <v>F</v>
      </c>
      <c r="AT34" s="133" t="str">
        <f t="shared" si="22"/>
        <v>jeudi</v>
      </c>
      <c r="AU34" s="134">
        <f t="shared" si="35"/>
        <v>45883</v>
      </c>
      <c r="AV34" s="128" t="str">
        <f t="shared" si="23"/>
        <v>V</v>
      </c>
      <c r="AW34" s="13" t="str">
        <f>IF(AND(AU34&gt;='2-SEMAINE TYPE &amp; ANNUALISATION'!$E$18,AU34&lt;='2-SEMAINE TYPE &amp; ANNUALISATION'!$F$18),IF(AV34="F","F",IF(OR(AT34="dimanche",AT34="samedi"),"",IF(OR(AV34="F",AV34="V"),"R",VLOOKUP(AT34,PARAMETRES!$A$16:$B$20,2,FALSE)))),"NP")</f>
        <v>R</v>
      </c>
    </row>
    <row r="35" spans="2:49" ht="22.2" customHeight="1" x14ac:dyDescent="0.3">
      <c r="B35" s="133" t="str">
        <f t="shared" si="0"/>
        <v>dimanche</v>
      </c>
      <c r="C35" s="134">
        <f t="shared" si="24"/>
        <v>45550</v>
      </c>
      <c r="D35" s="128" t="str">
        <f t="shared" si="1"/>
        <v/>
      </c>
      <c r="E35" s="13" t="str">
        <f>IF(AND(C35&gt;='2-SEMAINE TYPE &amp; ANNUALISATION'!$E$18,C35&lt;='2-SEMAINE TYPE &amp; ANNUALISATION'!$F$18),IF(D35="F","F",IF(OR(B35="dimanche",B35="samedi"),"",IF(OR(D35="F",D35="V"),"R",VLOOKUP(B35,PARAMETRES!$A$16:$B$20,2,FALSE)))),"NP")</f>
        <v/>
      </c>
      <c r="F35" s="133" t="str">
        <f t="shared" si="2"/>
        <v>mardi</v>
      </c>
      <c r="G35" s="134">
        <f t="shared" si="25"/>
        <v>45580</v>
      </c>
      <c r="H35" s="128" t="str">
        <f t="shared" si="3"/>
        <v/>
      </c>
      <c r="I35" s="13">
        <f>IF(AND(G35&gt;='2-SEMAINE TYPE &amp; ANNUALISATION'!$E$18,G35&lt;='2-SEMAINE TYPE &amp; ANNUALISATION'!$F$18),IF(H35="F","F",IF(OR(F35="dimanche",F35="samedi"),"",IF(OR(H35="F",H35="V"),"R",VLOOKUP(F35,PARAMETRES!$A$16:$B$20,2,FALSE)))),"NP")</f>
        <v>0</v>
      </c>
      <c r="J35" s="133" t="str">
        <f t="shared" si="4"/>
        <v>vendredi</v>
      </c>
      <c r="K35" s="134">
        <f t="shared" si="26"/>
        <v>45611</v>
      </c>
      <c r="L35" s="128" t="str">
        <f t="shared" si="5"/>
        <v/>
      </c>
      <c r="M35" s="13">
        <f>IF(AND(K35&gt;='2-SEMAINE TYPE &amp; ANNUALISATION'!$E$18,K35&lt;='2-SEMAINE TYPE &amp; ANNUALISATION'!$F$18),IF(L35="F","F",IF(OR(J35="dimanche",J35="samedi"),"",IF(OR(L35="F",L35="V"),"R",VLOOKUP(J35,PARAMETRES!$A$16:$B$20,2,FALSE)))),"NP")</f>
        <v>0</v>
      </c>
      <c r="N35" s="133" t="str">
        <f t="shared" si="6"/>
        <v>dimanche</v>
      </c>
      <c r="O35" s="134">
        <f t="shared" si="27"/>
        <v>45641</v>
      </c>
      <c r="P35" s="128" t="str">
        <f t="shared" si="7"/>
        <v/>
      </c>
      <c r="Q35" s="13" t="str">
        <f>IF(AND(O35&gt;='2-SEMAINE TYPE &amp; ANNUALISATION'!$E$18,O35&lt;='2-SEMAINE TYPE &amp; ANNUALISATION'!$F$18),IF(P35="F","F",IF(OR(N35="dimanche",N35="samedi"),"",IF(OR(P35="F",P35="V"),"R",VLOOKUP(N35,PARAMETRES!$A$16:$B$20,2,FALSE)))),"NP")</f>
        <v/>
      </c>
      <c r="R35" s="135" t="str">
        <f t="shared" si="8"/>
        <v>mercredi</v>
      </c>
      <c r="S35" s="136">
        <f t="shared" si="28"/>
        <v>45672</v>
      </c>
      <c r="T35" s="128" t="str">
        <f t="shared" si="9"/>
        <v/>
      </c>
      <c r="U35" s="13">
        <f>IF(AND(S35&gt;='2-SEMAINE TYPE &amp; ANNUALISATION'!$E$18,S35&lt;='2-SEMAINE TYPE &amp; ANNUALISATION'!$F$18),IF(T35="F","F",IF(OR(R35="dimanche",R35="samedi"),"",IF(OR(T35="F",T35="V"),"R",VLOOKUP(R35,PARAMETRES!$A$16:$B$20,2,FALSE)))),"NP")</f>
        <v>0</v>
      </c>
      <c r="V35" s="133" t="str">
        <f t="shared" si="10"/>
        <v>samedi</v>
      </c>
      <c r="W35" s="134">
        <f t="shared" si="29"/>
        <v>45703</v>
      </c>
      <c r="X35" s="128" t="str">
        <f t="shared" si="11"/>
        <v>V</v>
      </c>
      <c r="Y35" s="13" t="str">
        <f>IF(AND(W35&gt;='2-SEMAINE TYPE &amp; ANNUALISATION'!$E$18,W35&lt;='2-SEMAINE TYPE &amp; ANNUALISATION'!$F$18),IF(X35="F","F",IF(OR(V35="dimanche",V35="samedi"),"",IF(OR(X35="F",X35="V"),"R",VLOOKUP(V35,PARAMETRES!$A$16:$B$20,2,FALSE)))),"NP")</f>
        <v/>
      </c>
      <c r="Z35" s="137" t="str">
        <f t="shared" si="12"/>
        <v>samedi</v>
      </c>
      <c r="AA35" s="134">
        <f t="shared" si="30"/>
        <v>45731</v>
      </c>
      <c r="AB35" s="128" t="str">
        <f t="shared" si="13"/>
        <v/>
      </c>
      <c r="AC35" s="13" t="str">
        <f>IF(AND(AA35&gt;='2-SEMAINE TYPE &amp; ANNUALISATION'!$E$18,AA35&lt;='2-SEMAINE TYPE &amp; ANNUALISATION'!$F$18),IF(AB35="F","F",IF(OR(Z35="dimanche",Z35="samedi"),"",IF(OR(AB35="F",AB35="V"),"R",VLOOKUP(Z35,PARAMETRES!$A$16:$B$20,2,FALSE)))),"NP")</f>
        <v/>
      </c>
      <c r="AD35" s="133" t="str">
        <f t="shared" si="14"/>
        <v>mardi</v>
      </c>
      <c r="AE35" s="134">
        <f t="shared" si="31"/>
        <v>45762</v>
      </c>
      <c r="AF35" s="128" t="str">
        <f t="shared" si="15"/>
        <v>V</v>
      </c>
      <c r="AG35" s="13" t="str">
        <f>IF(AND(AE35&gt;='2-SEMAINE TYPE &amp; ANNUALISATION'!$E$18,AE35&lt;='2-SEMAINE TYPE &amp; ANNUALISATION'!$F$18),IF(AF35="F","F",IF(OR(AD35="dimanche",AD35="samedi"),"",IF(OR(AF35="F",AF35="V"),"R",VLOOKUP(AD35,PARAMETRES!$A$16:$B$20,2,FALSE)))),"NP")</f>
        <v>R</v>
      </c>
      <c r="AH35" s="133" t="str">
        <f t="shared" si="16"/>
        <v>jeudi</v>
      </c>
      <c r="AI35" s="138">
        <f t="shared" si="32"/>
        <v>45792</v>
      </c>
      <c r="AJ35" s="128" t="str">
        <f t="shared" si="17"/>
        <v/>
      </c>
      <c r="AK35" s="13">
        <f>IF(AND(AI35&gt;='2-SEMAINE TYPE &amp; ANNUALISATION'!$E$18,AI35&lt;='2-SEMAINE TYPE &amp; ANNUALISATION'!$F$18),IF(AJ35="F","F",IF(OR(AH35="dimanche",AH35="samedi"),"",IF(OR(AJ35="F",AJ35="V"),"R",VLOOKUP(AH35,PARAMETRES!$A$16:$B$20,2,FALSE)))),"NP")</f>
        <v>0</v>
      </c>
      <c r="AL35" s="133" t="str">
        <f t="shared" si="18"/>
        <v>dimanche</v>
      </c>
      <c r="AM35" s="139">
        <f t="shared" si="33"/>
        <v>45823</v>
      </c>
      <c r="AN35" s="128" t="str">
        <f t="shared" si="19"/>
        <v/>
      </c>
      <c r="AO35" s="13" t="str">
        <f>IF(AND(AM35&gt;='2-SEMAINE TYPE &amp; ANNUALISATION'!$E$18,AM35&lt;='2-SEMAINE TYPE &amp; ANNUALISATION'!$F$18),IF(AN35="F","F",IF(OR(AL35="dimanche",AL35="samedi"),"",IF(OR(AN35="F",AN35="V"),"R",VLOOKUP(AL35,PARAMETRES!$A$16:$B$20,2,FALSE)))),"NP")</f>
        <v/>
      </c>
      <c r="AP35" s="133" t="str">
        <f t="shared" si="20"/>
        <v>mardi</v>
      </c>
      <c r="AQ35" s="134">
        <f t="shared" si="34"/>
        <v>45853</v>
      </c>
      <c r="AR35" s="128" t="str">
        <f t="shared" si="21"/>
        <v>V</v>
      </c>
      <c r="AS35" s="13" t="str">
        <f>IF(AND(AQ35&gt;='2-SEMAINE TYPE &amp; ANNUALISATION'!$E$18,AQ35&lt;='2-SEMAINE TYPE &amp; ANNUALISATION'!$F$18),IF(AR35="F","F",IF(OR(AP35="dimanche",AP35="samedi"),"",IF(OR(AR35="F",AR35="V"),"R",VLOOKUP(AP35,PARAMETRES!$A$16:$B$20,2,FALSE)))),"NP")</f>
        <v>R</v>
      </c>
      <c r="AT35" s="133" t="str">
        <f t="shared" si="22"/>
        <v>vendredi</v>
      </c>
      <c r="AU35" s="134">
        <f t="shared" si="35"/>
        <v>45884</v>
      </c>
      <c r="AV35" s="128" t="str">
        <f t="shared" si="23"/>
        <v>F</v>
      </c>
      <c r="AW35" s="13" t="str">
        <f>IF(AND(AU35&gt;='2-SEMAINE TYPE &amp; ANNUALISATION'!$E$18,AU35&lt;='2-SEMAINE TYPE &amp; ANNUALISATION'!$F$18),IF(AV35="F","F",IF(OR(AT35="dimanche",AT35="samedi"),"",IF(OR(AV35="F",AV35="V"),"R",VLOOKUP(AT35,PARAMETRES!$A$16:$B$20,2,FALSE)))),"NP")</f>
        <v>F</v>
      </c>
    </row>
    <row r="36" spans="2:49" ht="22.2" customHeight="1" x14ac:dyDescent="0.3">
      <c r="B36" s="133" t="str">
        <f t="shared" si="0"/>
        <v>lundi</v>
      </c>
      <c r="C36" s="134">
        <f t="shared" si="24"/>
        <v>45551</v>
      </c>
      <c r="D36" s="128" t="str">
        <f t="shared" si="1"/>
        <v/>
      </c>
      <c r="E36" s="13">
        <f>IF(AND(C36&gt;='2-SEMAINE TYPE &amp; ANNUALISATION'!$E$18,C36&lt;='2-SEMAINE TYPE &amp; ANNUALISATION'!$F$18),IF(D36="F","F",IF(OR(B36="dimanche",B36="samedi"),"",IF(OR(D36="F",D36="V"),"R",VLOOKUP(B36,PARAMETRES!$A$16:$B$20,2,FALSE)))),"NP")</f>
        <v>0.22916666666666663</v>
      </c>
      <c r="F36" s="133" t="str">
        <f t="shared" si="2"/>
        <v>mercredi</v>
      </c>
      <c r="G36" s="134">
        <f t="shared" si="25"/>
        <v>45581</v>
      </c>
      <c r="H36" s="128" t="str">
        <f t="shared" si="3"/>
        <v/>
      </c>
      <c r="I36" s="13">
        <f>IF(AND(G36&gt;='2-SEMAINE TYPE &amp; ANNUALISATION'!$E$18,G36&lt;='2-SEMAINE TYPE &amp; ANNUALISATION'!$F$18),IF(H36="F","F",IF(OR(F36="dimanche",F36="samedi"),"",IF(OR(H36="F",H36="V"),"R",VLOOKUP(F36,PARAMETRES!$A$16:$B$20,2,FALSE)))),"NP")</f>
        <v>0</v>
      </c>
      <c r="J36" s="133" t="str">
        <f t="shared" si="4"/>
        <v>samedi</v>
      </c>
      <c r="K36" s="134">
        <f t="shared" si="26"/>
        <v>45612</v>
      </c>
      <c r="L36" s="128" t="str">
        <f t="shared" si="5"/>
        <v/>
      </c>
      <c r="M36" s="13" t="str">
        <f>IF(AND(K36&gt;='2-SEMAINE TYPE &amp; ANNUALISATION'!$E$18,K36&lt;='2-SEMAINE TYPE &amp; ANNUALISATION'!$F$18),IF(L36="F","F",IF(OR(J36="dimanche",J36="samedi"),"",IF(OR(L36="F",L36="V"),"R",VLOOKUP(J36,PARAMETRES!$A$16:$B$20,2,FALSE)))),"NP")</f>
        <v/>
      </c>
      <c r="N36" s="133" t="str">
        <f t="shared" si="6"/>
        <v>lundi</v>
      </c>
      <c r="O36" s="134">
        <f t="shared" si="27"/>
        <v>45642</v>
      </c>
      <c r="P36" s="128" t="str">
        <f t="shared" si="7"/>
        <v/>
      </c>
      <c r="Q36" s="13">
        <f>IF(AND(O36&gt;='2-SEMAINE TYPE &amp; ANNUALISATION'!$E$18,O36&lt;='2-SEMAINE TYPE &amp; ANNUALISATION'!$F$18),IF(P36="F","F",IF(OR(N36="dimanche",N36="samedi"),"",IF(OR(P36="F",P36="V"),"R",VLOOKUP(N36,PARAMETRES!$A$16:$B$20,2,FALSE)))),"NP")</f>
        <v>0.22916666666666663</v>
      </c>
      <c r="R36" s="133" t="str">
        <f t="shared" si="8"/>
        <v>jeudi</v>
      </c>
      <c r="S36" s="136">
        <f t="shared" si="28"/>
        <v>45673</v>
      </c>
      <c r="T36" s="128" t="str">
        <f t="shared" si="9"/>
        <v/>
      </c>
      <c r="U36" s="13">
        <f>IF(AND(S36&gt;='2-SEMAINE TYPE &amp; ANNUALISATION'!$E$18,S36&lt;='2-SEMAINE TYPE &amp; ANNUALISATION'!$F$18),IF(T36="F","F",IF(OR(R36="dimanche",R36="samedi"),"",IF(OR(T36="F",T36="V"),"R",VLOOKUP(R36,PARAMETRES!$A$16:$B$20,2,FALSE)))),"NP")</f>
        <v>0</v>
      </c>
      <c r="V36" s="133" t="str">
        <f t="shared" si="10"/>
        <v>dimanche</v>
      </c>
      <c r="W36" s="134">
        <f t="shared" si="29"/>
        <v>45704</v>
      </c>
      <c r="X36" s="128" t="str">
        <f t="shared" si="11"/>
        <v>V</v>
      </c>
      <c r="Y36" s="13" t="str">
        <f>IF(AND(W36&gt;='2-SEMAINE TYPE &amp; ANNUALISATION'!$E$18,W36&lt;='2-SEMAINE TYPE &amp; ANNUALISATION'!$F$18),IF(X36="F","F",IF(OR(V36="dimanche",V36="samedi"),"",IF(OR(X36="F",X36="V"),"R",VLOOKUP(V36,PARAMETRES!$A$16:$B$20,2,FALSE)))),"NP")</f>
        <v/>
      </c>
      <c r="Z36" s="137" t="str">
        <f t="shared" si="12"/>
        <v>dimanche</v>
      </c>
      <c r="AA36" s="134">
        <f t="shared" si="30"/>
        <v>45732</v>
      </c>
      <c r="AB36" s="128" t="str">
        <f t="shared" si="13"/>
        <v/>
      </c>
      <c r="AC36" s="13" t="str">
        <f>IF(AND(AA36&gt;='2-SEMAINE TYPE &amp; ANNUALISATION'!$E$18,AA36&lt;='2-SEMAINE TYPE &amp; ANNUALISATION'!$F$18),IF(AB36="F","F",IF(OR(Z36="dimanche",Z36="samedi"),"",IF(OR(AB36="F",AB36="V"),"R",VLOOKUP(Z36,PARAMETRES!$A$16:$B$20,2,FALSE)))),"NP")</f>
        <v/>
      </c>
      <c r="AD36" s="133" t="str">
        <f t="shared" si="14"/>
        <v>mercredi</v>
      </c>
      <c r="AE36" s="134">
        <f t="shared" si="31"/>
        <v>45763</v>
      </c>
      <c r="AF36" s="128" t="str">
        <f t="shared" si="15"/>
        <v>V</v>
      </c>
      <c r="AG36" s="13" t="str">
        <f>IF(AND(AE36&gt;='2-SEMAINE TYPE &amp; ANNUALISATION'!$E$18,AE36&lt;='2-SEMAINE TYPE &amp; ANNUALISATION'!$F$18),IF(AF36="F","F",IF(OR(AD36="dimanche",AD36="samedi"),"",IF(OR(AF36="F",AF36="V"),"R",VLOOKUP(AD36,PARAMETRES!$A$16:$B$20,2,FALSE)))),"NP")</f>
        <v>R</v>
      </c>
      <c r="AH36" s="133" t="str">
        <f t="shared" si="16"/>
        <v>vendredi</v>
      </c>
      <c r="AI36" s="138">
        <f t="shared" si="32"/>
        <v>45793</v>
      </c>
      <c r="AJ36" s="128" t="str">
        <f t="shared" si="17"/>
        <v/>
      </c>
      <c r="AK36" s="13">
        <f>IF(AND(AI36&gt;='2-SEMAINE TYPE &amp; ANNUALISATION'!$E$18,AI36&lt;='2-SEMAINE TYPE &amp; ANNUALISATION'!$F$18),IF(AJ36="F","F",IF(OR(AH36="dimanche",AH36="samedi"),"",IF(OR(AJ36="F",AJ36="V"),"R",VLOOKUP(AH36,PARAMETRES!$A$16:$B$20,2,FALSE)))),"NP")</f>
        <v>0</v>
      </c>
      <c r="AL36" s="133" t="str">
        <f t="shared" si="18"/>
        <v>lundi</v>
      </c>
      <c r="AM36" s="139">
        <f t="shared" si="33"/>
        <v>45824</v>
      </c>
      <c r="AN36" s="128" t="str">
        <f t="shared" si="19"/>
        <v/>
      </c>
      <c r="AO36" s="13">
        <f>IF(AND(AM36&gt;='2-SEMAINE TYPE &amp; ANNUALISATION'!$E$18,AM36&lt;='2-SEMAINE TYPE &amp; ANNUALISATION'!$F$18),IF(AN36="F","F",IF(OR(AL36="dimanche",AL36="samedi"),"",IF(OR(AN36="F",AN36="V"),"R",VLOOKUP(AL36,PARAMETRES!$A$16:$B$20,2,FALSE)))),"NP")</f>
        <v>0.22916666666666663</v>
      </c>
      <c r="AP36" s="133" t="str">
        <f t="shared" si="20"/>
        <v>mercredi</v>
      </c>
      <c r="AQ36" s="134">
        <f t="shared" si="34"/>
        <v>45854</v>
      </c>
      <c r="AR36" s="128" t="str">
        <f t="shared" si="21"/>
        <v>V</v>
      </c>
      <c r="AS36" s="13" t="str">
        <f>IF(AND(AQ36&gt;='2-SEMAINE TYPE &amp; ANNUALISATION'!$E$18,AQ36&lt;='2-SEMAINE TYPE &amp; ANNUALISATION'!$F$18),IF(AR36="F","F",IF(OR(AP36="dimanche",AP36="samedi"),"",IF(OR(AR36="F",AR36="V"),"R",VLOOKUP(AP36,PARAMETRES!$A$16:$B$20,2,FALSE)))),"NP")</f>
        <v>R</v>
      </c>
      <c r="AT36" s="133" t="str">
        <f t="shared" si="22"/>
        <v>samedi</v>
      </c>
      <c r="AU36" s="134">
        <f t="shared" si="35"/>
        <v>45885</v>
      </c>
      <c r="AV36" s="128" t="str">
        <f t="shared" si="23"/>
        <v>V</v>
      </c>
      <c r="AW36" s="13" t="str">
        <f>IF(AND(AU36&gt;='2-SEMAINE TYPE &amp; ANNUALISATION'!$E$18,AU36&lt;='2-SEMAINE TYPE &amp; ANNUALISATION'!$F$18),IF(AV36="F","F",IF(OR(AT36="dimanche",AT36="samedi"),"",IF(OR(AV36="F",AV36="V"),"R",VLOOKUP(AT36,PARAMETRES!$A$16:$B$20,2,FALSE)))),"NP")</f>
        <v/>
      </c>
    </row>
    <row r="37" spans="2:49" ht="22.2" customHeight="1" x14ac:dyDescent="0.3">
      <c r="B37" s="133" t="str">
        <f t="shared" si="0"/>
        <v>mardi</v>
      </c>
      <c r="C37" s="134">
        <f t="shared" si="24"/>
        <v>45552</v>
      </c>
      <c r="D37" s="128" t="str">
        <f t="shared" si="1"/>
        <v/>
      </c>
      <c r="E37" s="13">
        <f>IF(AND(C37&gt;='2-SEMAINE TYPE &amp; ANNUALISATION'!$E$18,C37&lt;='2-SEMAINE TYPE &amp; ANNUALISATION'!$F$18),IF(D37="F","F",IF(OR(B37="dimanche",B37="samedi"),"",IF(OR(D37="F",D37="V"),"R",VLOOKUP(B37,PARAMETRES!$A$16:$B$20,2,FALSE)))),"NP")</f>
        <v>0</v>
      </c>
      <c r="F37" s="133" t="str">
        <f t="shared" si="2"/>
        <v>jeudi</v>
      </c>
      <c r="G37" s="134">
        <f t="shared" si="25"/>
        <v>45582</v>
      </c>
      <c r="H37" s="128" t="str">
        <f t="shared" si="3"/>
        <v/>
      </c>
      <c r="I37" s="13">
        <f>IF(AND(G37&gt;='2-SEMAINE TYPE &amp; ANNUALISATION'!$E$18,G37&lt;='2-SEMAINE TYPE &amp; ANNUALISATION'!$F$18),IF(H37="F","F",IF(OR(F37="dimanche",F37="samedi"),"",IF(OR(H37="F",H37="V"),"R",VLOOKUP(F37,PARAMETRES!$A$16:$B$20,2,FALSE)))),"NP")</f>
        <v>0</v>
      </c>
      <c r="J37" s="133" t="str">
        <f t="shared" si="4"/>
        <v>dimanche</v>
      </c>
      <c r="K37" s="134">
        <f t="shared" si="26"/>
        <v>45613</v>
      </c>
      <c r="L37" s="128" t="str">
        <f t="shared" si="5"/>
        <v/>
      </c>
      <c r="M37" s="13" t="str">
        <f>IF(AND(K37&gt;='2-SEMAINE TYPE &amp; ANNUALISATION'!$E$18,K37&lt;='2-SEMAINE TYPE &amp; ANNUALISATION'!$F$18),IF(L37="F","F",IF(OR(J37="dimanche",J37="samedi"),"",IF(OR(L37="F",L37="V"),"R",VLOOKUP(J37,PARAMETRES!$A$16:$B$20,2,FALSE)))),"NP")</f>
        <v/>
      </c>
      <c r="N37" s="133" t="str">
        <f t="shared" si="6"/>
        <v>mardi</v>
      </c>
      <c r="O37" s="134">
        <f t="shared" si="27"/>
        <v>45643</v>
      </c>
      <c r="P37" s="128" t="str">
        <f t="shared" si="7"/>
        <v/>
      </c>
      <c r="Q37" s="13">
        <f>IF(AND(O37&gt;='2-SEMAINE TYPE &amp; ANNUALISATION'!$E$18,O37&lt;='2-SEMAINE TYPE &amp; ANNUALISATION'!$F$18),IF(P37="F","F",IF(OR(N37="dimanche",N37="samedi"),"",IF(OR(P37="F",P37="V"),"R",VLOOKUP(N37,PARAMETRES!$A$16:$B$20,2,FALSE)))),"NP")</f>
        <v>0</v>
      </c>
      <c r="R37" s="133" t="str">
        <f t="shared" si="8"/>
        <v>vendredi</v>
      </c>
      <c r="S37" s="136">
        <f t="shared" si="28"/>
        <v>45674</v>
      </c>
      <c r="T37" s="128" t="str">
        <f t="shared" si="9"/>
        <v/>
      </c>
      <c r="U37" s="13">
        <f>IF(AND(S37&gt;='2-SEMAINE TYPE &amp; ANNUALISATION'!$E$18,S37&lt;='2-SEMAINE TYPE &amp; ANNUALISATION'!$F$18),IF(T37="F","F",IF(OR(R37="dimanche",R37="samedi"),"",IF(OR(T37="F",T37="V"),"R",VLOOKUP(R37,PARAMETRES!$A$16:$B$20,2,FALSE)))),"NP")</f>
        <v>0</v>
      </c>
      <c r="V37" s="133" t="str">
        <f t="shared" si="10"/>
        <v>lundi</v>
      </c>
      <c r="W37" s="134">
        <f t="shared" si="29"/>
        <v>45705</v>
      </c>
      <c r="X37" s="128" t="str">
        <f t="shared" si="11"/>
        <v>V</v>
      </c>
      <c r="Y37" s="13" t="str">
        <f>IF(AND(W37&gt;='2-SEMAINE TYPE &amp; ANNUALISATION'!$E$18,W37&lt;='2-SEMAINE TYPE &amp; ANNUALISATION'!$F$18),IF(X37="F","F",IF(OR(V37="dimanche",V37="samedi"),"",IF(OR(X37="F",X37="V"),"R",VLOOKUP(V37,PARAMETRES!$A$16:$B$20,2,FALSE)))),"NP")</f>
        <v>R</v>
      </c>
      <c r="Z37" s="137" t="str">
        <f t="shared" si="12"/>
        <v>lundi</v>
      </c>
      <c r="AA37" s="134">
        <f t="shared" si="30"/>
        <v>45733</v>
      </c>
      <c r="AB37" s="128" t="str">
        <f t="shared" si="13"/>
        <v/>
      </c>
      <c r="AC37" s="13">
        <f>IF(AND(AA37&gt;='2-SEMAINE TYPE &amp; ANNUALISATION'!$E$18,AA37&lt;='2-SEMAINE TYPE &amp; ANNUALISATION'!$F$18),IF(AB37="F","F",IF(OR(Z37="dimanche",Z37="samedi"),"",IF(OR(AB37="F",AB37="V"),"R",VLOOKUP(Z37,PARAMETRES!$A$16:$B$20,2,FALSE)))),"NP")</f>
        <v>0.22916666666666663</v>
      </c>
      <c r="AD37" s="133" t="str">
        <f t="shared" si="14"/>
        <v>jeudi</v>
      </c>
      <c r="AE37" s="134">
        <f t="shared" si="31"/>
        <v>45764</v>
      </c>
      <c r="AF37" s="128" t="str">
        <f t="shared" si="15"/>
        <v>V</v>
      </c>
      <c r="AG37" s="13" t="str">
        <f>IF(AND(AE37&gt;='2-SEMAINE TYPE &amp; ANNUALISATION'!$E$18,AE37&lt;='2-SEMAINE TYPE &amp; ANNUALISATION'!$F$18),IF(AF37="F","F",IF(OR(AD37="dimanche",AD37="samedi"),"",IF(OR(AF37="F",AF37="V"),"R",VLOOKUP(AD37,PARAMETRES!$A$16:$B$20,2,FALSE)))),"NP")</f>
        <v>R</v>
      </c>
      <c r="AH37" s="133" t="str">
        <f t="shared" si="16"/>
        <v>samedi</v>
      </c>
      <c r="AI37" s="138">
        <f t="shared" si="32"/>
        <v>45794</v>
      </c>
      <c r="AJ37" s="128" t="str">
        <f t="shared" si="17"/>
        <v/>
      </c>
      <c r="AK37" s="13" t="str">
        <f>IF(AND(AI37&gt;='2-SEMAINE TYPE &amp; ANNUALISATION'!$E$18,AI37&lt;='2-SEMAINE TYPE &amp; ANNUALISATION'!$F$18),IF(AJ37="F","F",IF(OR(AH37="dimanche",AH37="samedi"),"",IF(OR(AJ37="F",AJ37="V"),"R",VLOOKUP(AH37,PARAMETRES!$A$16:$B$20,2,FALSE)))),"NP")</f>
        <v/>
      </c>
      <c r="AL37" s="133" t="str">
        <f t="shared" si="18"/>
        <v>mardi</v>
      </c>
      <c r="AM37" s="139">
        <f t="shared" si="33"/>
        <v>45825</v>
      </c>
      <c r="AN37" s="128" t="str">
        <f t="shared" si="19"/>
        <v/>
      </c>
      <c r="AO37" s="13">
        <f>IF(AND(AM37&gt;='2-SEMAINE TYPE &amp; ANNUALISATION'!$E$18,AM37&lt;='2-SEMAINE TYPE &amp; ANNUALISATION'!$F$18),IF(AN37="F","F",IF(OR(AL37="dimanche",AL37="samedi"),"",IF(OR(AN37="F",AN37="V"),"R",VLOOKUP(AL37,PARAMETRES!$A$16:$B$20,2,FALSE)))),"NP")</f>
        <v>0</v>
      </c>
      <c r="AP37" s="133" t="str">
        <f t="shared" si="20"/>
        <v>jeudi</v>
      </c>
      <c r="AQ37" s="134">
        <f t="shared" si="34"/>
        <v>45855</v>
      </c>
      <c r="AR37" s="128" t="str">
        <f t="shared" si="21"/>
        <v>V</v>
      </c>
      <c r="AS37" s="13" t="str">
        <f>IF(AND(AQ37&gt;='2-SEMAINE TYPE &amp; ANNUALISATION'!$E$18,AQ37&lt;='2-SEMAINE TYPE &amp; ANNUALISATION'!$F$18),IF(AR37="F","F",IF(OR(AP37="dimanche",AP37="samedi"),"",IF(OR(AR37="F",AR37="V"),"R",VLOOKUP(AP37,PARAMETRES!$A$16:$B$20,2,FALSE)))),"NP")</f>
        <v>R</v>
      </c>
      <c r="AT37" s="133" t="str">
        <f t="shared" si="22"/>
        <v>dimanche</v>
      </c>
      <c r="AU37" s="134">
        <f t="shared" si="35"/>
        <v>45886</v>
      </c>
      <c r="AV37" s="128" t="str">
        <f t="shared" si="23"/>
        <v>V</v>
      </c>
      <c r="AW37" s="13" t="str">
        <f>IF(AND(AU37&gt;='2-SEMAINE TYPE &amp; ANNUALISATION'!$E$18,AU37&lt;='2-SEMAINE TYPE &amp; ANNUALISATION'!$F$18),IF(AV37="F","F",IF(OR(AT37="dimanche",AT37="samedi"),"",IF(OR(AV37="F",AV37="V"),"R",VLOOKUP(AT37,PARAMETRES!$A$16:$B$20,2,FALSE)))),"NP")</f>
        <v/>
      </c>
    </row>
    <row r="38" spans="2:49" ht="22.2" customHeight="1" x14ac:dyDescent="0.3">
      <c r="B38" s="133" t="str">
        <f t="shared" si="0"/>
        <v>mercredi</v>
      </c>
      <c r="C38" s="134">
        <f t="shared" si="24"/>
        <v>45553</v>
      </c>
      <c r="D38" s="128" t="str">
        <f t="shared" si="1"/>
        <v/>
      </c>
      <c r="E38" s="13">
        <f>IF(AND(C38&gt;='2-SEMAINE TYPE &amp; ANNUALISATION'!$E$18,C38&lt;='2-SEMAINE TYPE &amp; ANNUALISATION'!$F$18),IF(D38="F","F",IF(OR(B38="dimanche",B38="samedi"),"",IF(OR(D38="F",D38="V"),"R",VLOOKUP(B38,PARAMETRES!$A$16:$B$20,2,FALSE)))),"NP")</f>
        <v>0</v>
      </c>
      <c r="F38" s="133" t="str">
        <f t="shared" si="2"/>
        <v>vendredi</v>
      </c>
      <c r="G38" s="134">
        <f t="shared" si="25"/>
        <v>45583</v>
      </c>
      <c r="H38" s="128" t="str">
        <f t="shared" si="3"/>
        <v/>
      </c>
      <c r="I38" s="13">
        <f>IF(AND(G38&gt;='2-SEMAINE TYPE &amp; ANNUALISATION'!$E$18,G38&lt;='2-SEMAINE TYPE &amp; ANNUALISATION'!$F$18),IF(H38="F","F",IF(OR(F38="dimanche",F38="samedi"),"",IF(OR(H38="F",H38="V"),"R",VLOOKUP(F38,PARAMETRES!$A$16:$B$20,2,FALSE)))),"NP")</f>
        <v>0</v>
      </c>
      <c r="J38" s="133" t="str">
        <f t="shared" si="4"/>
        <v>lundi</v>
      </c>
      <c r="K38" s="134">
        <f t="shared" si="26"/>
        <v>45614</v>
      </c>
      <c r="L38" s="128" t="str">
        <f t="shared" si="5"/>
        <v/>
      </c>
      <c r="M38" s="13">
        <f>IF(AND(K38&gt;='2-SEMAINE TYPE &amp; ANNUALISATION'!$E$18,K38&lt;='2-SEMAINE TYPE &amp; ANNUALISATION'!$F$18),IF(L38="F","F",IF(OR(J38="dimanche",J38="samedi"),"",IF(OR(L38="F",L38="V"),"R",VLOOKUP(J38,PARAMETRES!$A$16:$B$20,2,FALSE)))),"NP")</f>
        <v>0.22916666666666663</v>
      </c>
      <c r="N38" s="133" t="str">
        <f t="shared" si="6"/>
        <v>mercredi</v>
      </c>
      <c r="O38" s="134">
        <f t="shared" si="27"/>
        <v>45644</v>
      </c>
      <c r="P38" s="128" t="str">
        <f t="shared" si="7"/>
        <v/>
      </c>
      <c r="Q38" s="197">
        <f>IF(AND(O38&gt;='2-SEMAINE TYPE &amp; ANNUALISATION'!$E$18,O38&lt;='2-SEMAINE TYPE &amp; ANNUALISATION'!$F$18),IF(P38="F","F",IF(OR(N38="dimanche",N38="samedi"),"",IF(OR(P38="F",P38="V"),"R",VLOOKUP(N38,PARAMETRES!$A$16:$B$20,2,FALSE)))),"NP")</f>
        <v>0</v>
      </c>
      <c r="R38" s="133" t="str">
        <f t="shared" si="8"/>
        <v>samedi</v>
      </c>
      <c r="S38" s="136">
        <f t="shared" si="28"/>
        <v>45675</v>
      </c>
      <c r="T38" s="128" t="str">
        <f t="shared" si="9"/>
        <v/>
      </c>
      <c r="U38" s="13" t="str">
        <f>IF(AND(S38&gt;='2-SEMAINE TYPE &amp; ANNUALISATION'!$E$18,S38&lt;='2-SEMAINE TYPE &amp; ANNUALISATION'!$F$18),IF(T38="F","F",IF(OR(R38="dimanche",R38="samedi"),"",IF(OR(T38="F",T38="V"),"R",VLOOKUP(R38,PARAMETRES!$A$16:$B$20,2,FALSE)))),"NP")</f>
        <v/>
      </c>
      <c r="V38" s="133" t="str">
        <f t="shared" si="10"/>
        <v>mardi</v>
      </c>
      <c r="W38" s="134">
        <f t="shared" si="29"/>
        <v>45706</v>
      </c>
      <c r="X38" s="128" t="str">
        <f t="shared" si="11"/>
        <v>V</v>
      </c>
      <c r="Y38" s="13" t="str">
        <f>IF(AND(W38&gt;='2-SEMAINE TYPE &amp; ANNUALISATION'!$E$18,W38&lt;='2-SEMAINE TYPE &amp; ANNUALISATION'!$F$18),IF(X38="F","F",IF(OR(V38="dimanche",V38="samedi"),"",IF(OR(X38="F",X38="V"),"R",VLOOKUP(V38,PARAMETRES!$A$16:$B$20,2,FALSE)))),"NP")</f>
        <v>R</v>
      </c>
      <c r="Z38" s="137" t="str">
        <f t="shared" si="12"/>
        <v>mardi</v>
      </c>
      <c r="AA38" s="134">
        <f t="shared" si="30"/>
        <v>45734</v>
      </c>
      <c r="AB38" s="128" t="str">
        <f t="shared" si="13"/>
        <v/>
      </c>
      <c r="AC38" s="13">
        <f>IF(AND(AA38&gt;='2-SEMAINE TYPE &amp; ANNUALISATION'!$E$18,AA38&lt;='2-SEMAINE TYPE &amp; ANNUALISATION'!$F$18),IF(AB38="F","F",IF(OR(Z38="dimanche",Z38="samedi"),"",IF(OR(AB38="F",AB38="V"),"R",VLOOKUP(Z38,PARAMETRES!$A$16:$B$20,2,FALSE)))),"NP")</f>
        <v>0</v>
      </c>
      <c r="AD38" s="133" t="str">
        <f t="shared" si="14"/>
        <v>vendredi</v>
      </c>
      <c r="AE38" s="134">
        <f t="shared" si="31"/>
        <v>45765</v>
      </c>
      <c r="AF38" s="128" t="str">
        <f t="shared" si="15"/>
        <v>V</v>
      </c>
      <c r="AG38" s="13" t="str">
        <f>IF(AND(AE38&gt;='2-SEMAINE TYPE &amp; ANNUALISATION'!$E$18,AE38&lt;='2-SEMAINE TYPE &amp; ANNUALISATION'!$F$18),IF(AF38="F","F",IF(OR(AD38="dimanche",AD38="samedi"),"",IF(OR(AF38="F",AF38="V"),"R",VLOOKUP(AD38,PARAMETRES!$A$16:$B$20,2,FALSE)))),"NP")</f>
        <v>R</v>
      </c>
      <c r="AH38" s="133" t="str">
        <f t="shared" si="16"/>
        <v>dimanche</v>
      </c>
      <c r="AI38" s="138">
        <f t="shared" si="32"/>
        <v>45795</v>
      </c>
      <c r="AJ38" s="128" t="str">
        <f t="shared" si="17"/>
        <v/>
      </c>
      <c r="AK38" s="13" t="str">
        <f>IF(AND(AI38&gt;='2-SEMAINE TYPE &amp; ANNUALISATION'!$E$18,AI38&lt;='2-SEMAINE TYPE &amp; ANNUALISATION'!$F$18),IF(AJ38="F","F",IF(OR(AH38="dimanche",AH38="samedi"),"",IF(OR(AJ38="F",AJ38="V"),"R",VLOOKUP(AH38,PARAMETRES!$A$16:$B$20,2,FALSE)))),"NP")</f>
        <v/>
      </c>
      <c r="AL38" s="133" t="str">
        <f t="shared" si="18"/>
        <v>mercredi</v>
      </c>
      <c r="AM38" s="139">
        <f t="shared" si="33"/>
        <v>45826</v>
      </c>
      <c r="AN38" s="128" t="str">
        <f t="shared" si="19"/>
        <v/>
      </c>
      <c r="AO38" s="13">
        <f>IF(AND(AM38&gt;='2-SEMAINE TYPE &amp; ANNUALISATION'!$E$18,AM38&lt;='2-SEMAINE TYPE &amp; ANNUALISATION'!$F$18),IF(AN38="F","F",IF(OR(AL38="dimanche",AL38="samedi"),"",IF(OR(AN38="F",AN38="V"),"R",VLOOKUP(AL38,PARAMETRES!$A$16:$B$20,2,FALSE)))),"NP")</f>
        <v>0</v>
      </c>
      <c r="AP38" s="133" t="str">
        <f t="shared" si="20"/>
        <v>vendredi</v>
      </c>
      <c r="AQ38" s="134">
        <f t="shared" si="34"/>
        <v>45856</v>
      </c>
      <c r="AR38" s="128" t="str">
        <f t="shared" si="21"/>
        <v>V</v>
      </c>
      <c r="AS38" s="13" t="str">
        <f>IF(AND(AQ38&gt;='2-SEMAINE TYPE &amp; ANNUALISATION'!$E$18,AQ38&lt;='2-SEMAINE TYPE &amp; ANNUALISATION'!$F$18),IF(AR38="F","F",IF(OR(AP38="dimanche",AP38="samedi"),"",IF(OR(AR38="F",AR38="V"),"R",VLOOKUP(AP38,PARAMETRES!$A$16:$B$20,2,FALSE)))),"NP")</f>
        <v>R</v>
      </c>
      <c r="AT38" s="133" t="str">
        <f t="shared" si="22"/>
        <v>lundi</v>
      </c>
      <c r="AU38" s="134">
        <f t="shared" si="35"/>
        <v>45887</v>
      </c>
      <c r="AV38" s="128" t="str">
        <f t="shared" si="23"/>
        <v>V</v>
      </c>
      <c r="AW38" s="13" t="str">
        <f>IF(AND(AU38&gt;='2-SEMAINE TYPE &amp; ANNUALISATION'!$E$18,AU38&lt;='2-SEMAINE TYPE &amp; ANNUALISATION'!$F$18),IF(AV38="F","F",IF(OR(AT38="dimanche",AT38="samedi"),"",IF(OR(AV38="F",AV38="V"),"R",VLOOKUP(AT38,PARAMETRES!$A$16:$B$20,2,FALSE)))),"NP")</f>
        <v>R</v>
      </c>
    </row>
    <row r="39" spans="2:49" ht="22.2" customHeight="1" x14ac:dyDescent="0.3">
      <c r="B39" s="133" t="str">
        <f t="shared" si="0"/>
        <v>jeudi</v>
      </c>
      <c r="C39" s="134">
        <f t="shared" si="24"/>
        <v>45554</v>
      </c>
      <c r="D39" s="128" t="str">
        <f t="shared" si="1"/>
        <v/>
      </c>
      <c r="E39" s="13">
        <f>IF(AND(C39&gt;='2-SEMAINE TYPE &amp; ANNUALISATION'!$E$18,C39&lt;='2-SEMAINE TYPE &amp; ANNUALISATION'!$F$18),IF(D39="F","F",IF(OR(B39="dimanche",B39="samedi"),"",IF(OR(D39="F",D39="V"),"R",VLOOKUP(B39,PARAMETRES!$A$16:$B$20,2,FALSE)))),"NP")</f>
        <v>0</v>
      </c>
      <c r="F39" s="133" t="str">
        <f t="shared" si="2"/>
        <v>samedi</v>
      </c>
      <c r="G39" s="134">
        <f t="shared" si="25"/>
        <v>45584</v>
      </c>
      <c r="H39" s="128" t="str">
        <f t="shared" si="3"/>
        <v>V</v>
      </c>
      <c r="I39" s="13" t="str">
        <f>IF(AND(G39&gt;='2-SEMAINE TYPE &amp; ANNUALISATION'!$E$18,G39&lt;='2-SEMAINE TYPE &amp; ANNUALISATION'!$F$18),IF(H39="F","F",IF(OR(F39="dimanche",F39="samedi"),"",IF(OR(H39="F",H39="V"),"R",VLOOKUP(F39,PARAMETRES!$A$16:$B$20,2,FALSE)))),"NP")</f>
        <v/>
      </c>
      <c r="J39" s="133" t="str">
        <f t="shared" si="4"/>
        <v>mardi</v>
      </c>
      <c r="K39" s="134">
        <f t="shared" si="26"/>
        <v>45615</v>
      </c>
      <c r="L39" s="128" t="str">
        <f t="shared" si="5"/>
        <v/>
      </c>
      <c r="M39" s="13">
        <f>IF(AND(K39&gt;='2-SEMAINE TYPE &amp; ANNUALISATION'!$E$18,K39&lt;='2-SEMAINE TYPE &amp; ANNUALISATION'!$F$18),IF(L39="F","F",IF(OR(J39="dimanche",J39="samedi"),"",IF(OR(L39="F",L39="V"),"R",VLOOKUP(J39,PARAMETRES!$A$16:$B$20,2,FALSE)))),"NP")</f>
        <v>0</v>
      </c>
      <c r="N39" s="133" t="str">
        <f t="shared" si="6"/>
        <v>jeudi</v>
      </c>
      <c r="O39" s="134">
        <f t="shared" si="27"/>
        <v>45645</v>
      </c>
      <c r="P39" s="128" t="str">
        <f t="shared" si="7"/>
        <v/>
      </c>
      <c r="Q39" s="13">
        <f>IF(AND(O39&gt;='2-SEMAINE TYPE &amp; ANNUALISATION'!$E$18,O39&lt;='2-SEMAINE TYPE &amp; ANNUALISATION'!$F$18),IF(P39="F","F",IF(OR(N39="dimanche",N39="samedi"),"",IF(OR(P39="F",P39="V"),"R",VLOOKUP(N39,PARAMETRES!$A$16:$B$20,2,FALSE)))),"NP")</f>
        <v>0</v>
      </c>
      <c r="R39" s="133" t="str">
        <f t="shared" si="8"/>
        <v>dimanche</v>
      </c>
      <c r="S39" s="136">
        <f t="shared" si="28"/>
        <v>45676</v>
      </c>
      <c r="T39" s="128" t="str">
        <f t="shared" si="9"/>
        <v/>
      </c>
      <c r="U39" s="13" t="str">
        <f>IF(AND(S39&gt;='2-SEMAINE TYPE &amp; ANNUALISATION'!$E$18,S39&lt;='2-SEMAINE TYPE &amp; ANNUALISATION'!$F$18),IF(T39="F","F",IF(OR(R39="dimanche",R39="samedi"),"",IF(OR(T39="F",T39="V"),"R",VLOOKUP(R39,PARAMETRES!$A$16:$B$20,2,FALSE)))),"NP")</f>
        <v/>
      </c>
      <c r="V39" s="133" t="str">
        <f t="shared" si="10"/>
        <v>mercredi</v>
      </c>
      <c r="W39" s="134">
        <f t="shared" si="29"/>
        <v>45707</v>
      </c>
      <c r="X39" s="128" t="str">
        <f t="shared" si="11"/>
        <v>V</v>
      </c>
      <c r="Y39" s="13" t="str">
        <f>IF(AND(W39&gt;='2-SEMAINE TYPE &amp; ANNUALISATION'!$E$18,W39&lt;='2-SEMAINE TYPE &amp; ANNUALISATION'!$F$18),IF(X39="F","F",IF(OR(V39="dimanche",V39="samedi"),"",IF(OR(X39="F",X39="V"),"R",VLOOKUP(V39,PARAMETRES!$A$16:$B$20,2,FALSE)))),"NP")</f>
        <v>R</v>
      </c>
      <c r="Z39" s="137" t="str">
        <f t="shared" si="12"/>
        <v>mercredi</v>
      </c>
      <c r="AA39" s="134">
        <f t="shared" si="30"/>
        <v>45735</v>
      </c>
      <c r="AB39" s="128" t="str">
        <f t="shared" si="13"/>
        <v/>
      </c>
      <c r="AC39" s="13">
        <f>IF(AND(AA39&gt;='2-SEMAINE TYPE &amp; ANNUALISATION'!$E$18,AA39&lt;='2-SEMAINE TYPE &amp; ANNUALISATION'!$F$18),IF(AB39="F","F",IF(OR(Z39="dimanche",Z39="samedi"),"",IF(OR(AB39="F",AB39="V"),"R",VLOOKUP(Z39,PARAMETRES!$A$16:$B$20,2,FALSE)))),"NP")</f>
        <v>0</v>
      </c>
      <c r="AD39" s="133" t="str">
        <f t="shared" si="14"/>
        <v>samedi</v>
      </c>
      <c r="AE39" s="134">
        <f t="shared" si="31"/>
        <v>45766</v>
      </c>
      <c r="AF39" s="128" t="str">
        <f t="shared" si="15"/>
        <v>V</v>
      </c>
      <c r="AG39" s="13" t="str">
        <f>IF(AND(AE39&gt;='2-SEMAINE TYPE &amp; ANNUALISATION'!$E$18,AE39&lt;='2-SEMAINE TYPE &amp; ANNUALISATION'!$F$18),IF(AF39="F","F",IF(OR(AD39="dimanche",AD39="samedi"),"",IF(OR(AF39="F",AF39="V"),"R",VLOOKUP(AD39,PARAMETRES!$A$16:$B$20,2,FALSE)))),"NP")</f>
        <v/>
      </c>
      <c r="AH39" s="133" t="str">
        <f t="shared" si="16"/>
        <v>lundi</v>
      </c>
      <c r="AI39" s="138">
        <f t="shared" si="32"/>
        <v>45796</v>
      </c>
      <c r="AJ39" s="128" t="str">
        <f t="shared" si="17"/>
        <v/>
      </c>
      <c r="AK39" s="13">
        <f>IF(AND(AI39&gt;='2-SEMAINE TYPE &amp; ANNUALISATION'!$E$18,AI39&lt;='2-SEMAINE TYPE &amp; ANNUALISATION'!$F$18),IF(AJ39="F","F",IF(OR(AH39="dimanche",AH39="samedi"),"",IF(OR(AJ39="F",AJ39="V"),"R",VLOOKUP(AH39,PARAMETRES!$A$16:$B$20,2,FALSE)))),"NP")</f>
        <v>0.22916666666666663</v>
      </c>
      <c r="AL39" s="133" t="str">
        <f t="shared" si="18"/>
        <v>jeudi</v>
      </c>
      <c r="AM39" s="139">
        <f t="shared" si="33"/>
        <v>45827</v>
      </c>
      <c r="AN39" s="128" t="str">
        <f t="shared" si="19"/>
        <v/>
      </c>
      <c r="AO39" s="13">
        <f>IF(AND(AM39&gt;='2-SEMAINE TYPE &amp; ANNUALISATION'!$E$18,AM39&lt;='2-SEMAINE TYPE &amp; ANNUALISATION'!$F$18),IF(AN39="F","F",IF(OR(AL39="dimanche",AL39="samedi"),"",IF(OR(AN39="F",AN39="V"),"R",VLOOKUP(AL39,PARAMETRES!$A$16:$B$20,2,FALSE)))),"NP")</f>
        <v>0</v>
      </c>
      <c r="AP39" s="133" t="str">
        <f t="shared" si="20"/>
        <v>samedi</v>
      </c>
      <c r="AQ39" s="134">
        <f t="shared" si="34"/>
        <v>45857</v>
      </c>
      <c r="AR39" s="128" t="str">
        <f t="shared" si="21"/>
        <v>V</v>
      </c>
      <c r="AS39" s="13" t="str">
        <f>IF(AND(AQ39&gt;='2-SEMAINE TYPE &amp; ANNUALISATION'!$E$18,AQ39&lt;='2-SEMAINE TYPE &amp; ANNUALISATION'!$F$18),IF(AR39="F","F",IF(OR(AP39="dimanche",AP39="samedi"),"",IF(OR(AR39="F",AR39="V"),"R",VLOOKUP(AP39,PARAMETRES!$A$16:$B$20,2,FALSE)))),"NP")</f>
        <v/>
      </c>
      <c r="AT39" s="133" t="str">
        <f t="shared" si="22"/>
        <v>mardi</v>
      </c>
      <c r="AU39" s="134">
        <f t="shared" si="35"/>
        <v>45888</v>
      </c>
      <c r="AV39" s="128" t="str">
        <f t="shared" si="23"/>
        <v>V</v>
      </c>
      <c r="AW39" s="13" t="str">
        <f>IF(AND(AU39&gt;='2-SEMAINE TYPE &amp; ANNUALISATION'!$E$18,AU39&lt;='2-SEMAINE TYPE &amp; ANNUALISATION'!$F$18),IF(AV39="F","F",IF(OR(AT39="dimanche",AT39="samedi"),"",IF(OR(AV39="F",AV39="V"),"R",VLOOKUP(AT39,PARAMETRES!$A$16:$B$20,2,FALSE)))),"NP")</f>
        <v>R</v>
      </c>
    </row>
    <row r="40" spans="2:49" ht="22.2" customHeight="1" x14ac:dyDescent="0.3">
      <c r="B40" s="133" t="str">
        <f t="shared" si="0"/>
        <v>vendredi</v>
      </c>
      <c r="C40" s="134">
        <f t="shared" si="24"/>
        <v>45555</v>
      </c>
      <c r="D40" s="128" t="str">
        <f t="shared" si="1"/>
        <v/>
      </c>
      <c r="E40" s="13">
        <f>IF(AND(C40&gt;='2-SEMAINE TYPE &amp; ANNUALISATION'!$E$18,C40&lt;='2-SEMAINE TYPE &amp; ANNUALISATION'!$F$18),IF(D40="F","F",IF(OR(B40="dimanche",B40="samedi"),"",IF(OR(D40="F",D40="V"),"R",VLOOKUP(B40,PARAMETRES!$A$16:$B$20,2,FALSE)))),"NP")</f>
        <v>0</v>
      </c>
      <c r="F40" s="133" t="str">
        <f t="shared" si="2"/>
        <v>dimanche</v>
      </c>
      <c r="G40" s="134">
        <f t="shared" si="25"/>
        <v>45585</v>
      </c>
      <c r="H40" s="128" t="str">
        <f t="shared" si="3"/>
        <v>V</v>
      </c>
      <c r="I40" s="13" t="str">
        <f>IF(AND(G40&gt;='2-SEMAINE TYPE &amp; ANNUALISATION'!$E$18,G40&lt;='2-SEMAINE TYPE &amp; ANNUALISATION'!$F$18),IF(H40="F","F",IF(OR(F40="dimanche",F40="samedi"),"",IF(OR(H40="F",H40="V"),"R",VLOOKUP(F40,PARAMETRES!$A$16:$B$20,2,FALSE)))),"NP")</f>
        <v/>
      </c>
      <c r="J40" s="133" t="str">
        <f t="shared" si="4"/>
        <v>mercredi</v>
      </c>
      <c r="K40" s="134">
        <f t="shared" si="26"/>
        <v>45616</v>
      </c>
      <c r="L40" s="128" t="str">
        <f t="shared" si="5"/>
        <v/>
      </c>
      <c r="M40" s="13">
        <f>IF(AND(K40&gt;='2-SEMAINE TYPE &amp; ANNUALISATION'!$E$18,K40&lt;='2-SEMAINE TYPE &amp; ANNUALISATION'!$F$18),IF(L40="F","F",IF(OR(J40="dimanche",J40="samedi"),"",IF(OR(L40="F",L40="V"),"R",VLOOKUP(J40,PARAMETRES!$A$16:$B$20,2,FALSE)))),"NP")</f>
        <v>0</v>
      </c>
      <c r="N40" s="133" t="str">
        <f t="shared" si="6"/>
        <v>vendredi</v>
      </c>
      <c r="O40" s="134">
        <f t="shared" si="27"/>
        <v>45646</v>
      </c>
      <c r="P40" s="128" t="str">
        <f t="shared" si="7"/>
        <v/>
      </c>
      <c r="Q40" s="13">
        <f>IF(AND(O40&gt;='2-SEMAINE TYPE &amp; ANNUALISATION'!$E$18,O40&lt;='2-SEMAINE TYPE &amp; ANNUALISATION'!$F$18),IF(P40="F","F",IF(OR(N40="dimanche",N40="samedi"),"",IF(OR(P40="F",P40="V"),"R",VLOOKUP(N40,PARAMETRES!$A$16:$B$20,2,FALSE)))),"NP")</f>
        <v>0</v>
      </c>
      <c r="R40" s="135" t="str">
        <f t="shared" si="8"/>
        <v>lundi</v>
      </c>
      <c r="S40" s="136">
        <f t="shared" si="28"/>
        <v>45677</v>
      </c>
      <c r="T40" s="128" t="str">
        <f t="shared" si="9"/>
        <v/>
      </c>
      <c r="U40" s="13">
        <f>IF(AND(S40&gt;='2-SEMAINE TYPE &amp; ANNUALISATION'!$E$18,S40&lt;='2-SEMAINE TYPE &amp; ANNUALISATION'!$F$18),IF(T40="F","F",IF(OR(R40="dimanche",R40="samedi"),"",IF(OR(T40="F",T40="V"),"R",VLOOKUP(R40,PARAMETRES!$A$16:$B$20,2,FALSE)))),"NP")</f>
        <v>0.22916666666666663</v>
      </c>
      <c r="V40" s="135" t="str">
        <f t="shared" si="10"/>
        <v>jeudi</v>
      </c>
      <c r="W40" s="134">
        <f t="shared" si="29"/>
        <v>45708</v>
      </c>
      <c r="X40" s="128" t="str">
        <f t="shared" si="11"/>
        <v>V</v>
      </c>
      <c r="Y40" s="13" t="str">
        <f>IF(AND(W40&gt;='2-SEMAINE TYPE &amp; ANNUALISATION'!$E$18,W40&lt;='2-SEMAINE TYPE &amp; ANNUALISATION'!$F$18),IF(X40="F","F",IF(OR(V40="dimanche",V40="samedi"),"",IF(OR(X40="F",X40="V"),"R",VLOOKUP(V40,PARAMETRES!$A$16:$B$20,2,FALSE)))),"NP")</f>
        <v>R</v>
      </c>
      <c r="Z40" s="137" t="str">
        <f t="shared" si="12"/>
        <v>jeudi</v>
      </c>
      <c r="AA40" s="134">
        <f t="shared" si="30"/>
        <v>45736</v>
      </c>
      <c r="AB40" s="128" t="str">
        <f t="shared" si="13"/>
        <v/>
      </c>
      <c r="AC40" s="13">
        <f>IF(AND(AA40&gt;='2-SEMAINE TYPE &amp; ANNUALISATION'!$E$18,AA40&lt;='2-SEMAINE TYPE &amp; ANNUALISATION'!$F$18),IF(AB40="F","F",IF(OR(Z40="dimanche",Z40="samedi"),"",IF(OR(AB40="F",AB40="V"),"R",VLOOKUP(Z40,PARAMETRES!$A$16:$B$20,2,FALSE)))),"NP")</f>
        <v>0</v>
      </c>
      <c r="AD40" s="133" t="str">
        <f t="shared" si="14"/>
        <v>dimanche</v>
      </c>
      <c r="AE40" s="134">
        <f t="shared" si="31"/>
        <v>45767</v>
      </c>
      <c r="AF40" s="128" t="str">
        <f t="shared" si="15"/>
        <v>V</v>
      </c>
      <c r="AG40" s="13" t="str">
        <f>IF(AND(AE40&gt;='2-SEMAINE TYPE &amp; ANNUALISATION'!$E$18,AE40&lt;='2-SEMAINE TYPE &amp; ANNUALISATION'!$F$18),IF(AF40="F","F",IF(OR(AD40="dimanche",AD40="samedi"),"",IF(OR(AF40="F",AF40="V"),"R",VLOOKUP(AD40,PARAMETRES!$A$16:$B$20,2,FALSE)))),"NP")</f>
        <v/>
      </c>
      <c r="AH40" s="133" t="str">
        <f t="shared" si="16"/>
        <v>mardi</v>
      </c>
      <c r="AI40" s="138">
        <f t="shared" si="32"/>
        <v>45797</v>
      </c>
      <c r="AJ40" s="128" t="str">
        <f t="shared" si="17"/>
        <v/>
      </c>
      <c r="AK40" s="13">
        <f>IF(AND(AI40&gt;='2-SEMAINE TYPE &amp; ANNUALISATION'!$E$18,AI40&lt;='2-SEMAINE TYPE &amp; ANNUALISATION'!$F$18),IF(AJ40="F","F",IF(OR(AH40="dimanche",AH40="samedi"),"",IF(OR(AJ40="F",AJ40="V"),"R",VLOOKUP(AH40,PARAMETRES!$A$16:$B$20,2,FALSE)))),"NP")</f>
        <v>0</v>
      </c>
      <c r="AL40" s="133" t="str">
        <f t="shared" si="18"/>
        <v>vendredi</v>
      </c>
      <c r="AM40" s="139">
        <f t="shared" si="33"/>
        <v>45828</v>
      </c>
      <c r="AN40" s="128" t="str">
        <f t="shared" si="19"/>
        <v/>
      </c>
      <c r="AO40" s="13">
        <f>IF(AND(AM40&gt;='2-SEMAINE TYPE &amp; ANNUALISATION'!$E$18,AM40&lt;='2-SEMAINE TYPE &amp; ANNUALISATION'!$F$18),IF(AN40="F","F",IF(OR(AL40="dimanche",AL40="samedi"),"",IF(OR(AN40="F",AN40="V"),"R",VLOOKUP(AL40,PARAMETRES!$A$16:$B$20,2,FALSE)))),"NP")</f>
        <v>0</v>
      </c>
      <c r="AP40" s="133" t="str">
        <f t="shared" si="20"/>
        <v>dimanche</v>
      </c>
      <c r="AQ40" s="134">
        <f t="shared" si="34"/>
        <v>45858</v>
      </c>
      <c r="AR40" s="128" t="str">
        <f t="shared" si="21"/>
        <v>V</v>
      </c>
      <c r="AS40" s="13" t="str">
        <f>IF(AND(AQ40&gt;='2-SEMAINE TYPE &amp; ANNUALISATION'!$E$18,AQ40&lt;='2-SEMAINE TYPE &amp; ANNUALISATION'!$F$18),IF(AR40="F","F",IF(OR(AP40="dimanche",AP40="samedi"),"",IF(OR(AR40="F",AR40="V"),"R",VLOOKUP(AP40,PARAMETRES!$A$16:$B$20,2,FALSE)))),"NP")</f>
        <v/>
      </c>
      <c r="AT40" s="133" t="str">
        <f t="shared" si="22"/>
        <v>mercredi</v>
      </c>
      <c r="AU40" s="134">
        <f t="shared" si="35"/>
        <v>45889</v>
      </c>
      <c r="AV40" s="128" t="str">
        <f t="shared" si="23"/>
        <v>V</v>
      </c>
      <c r="AW40" s="13" t="str">
        <f>IF(AND(AU40&gt;='2-SEMAINE TYPE &amp; ANNUALISATION'!$E$18,AU40&lt;='2-SEMAINE TYPE &amp; ANNUALISATION'!$F$18),IF(AV40="F","F",IF(OR(AT40="dimanche",AT40="samedi"),"",IF(OR(AV40="F",AV40="V"),"R",VLOOKUP(AT40,PARAMETRES!$A$16:$B$20,2,FALSE)))),"NP")</f>
        <v>R</v>
      </c>
    </row>
    <row r="41" spans="2:49" ht="22.2" customHeight="1" x14ac:dyDescent="0.3">
      <c r="B41" s="133" t="str">
        <f t="shared" si="0"/>
        <v>samedi</v>
      </c>
      <c r="C41" s="134">
        <f t="shared" si="24"/>
        <v>45556</v>
      </c>
      <c r="D41" s="128" t="str">
        <f t="shared" si="1"/>
        <v/>
      </c>
      <c r="E41" s="13" t="str">
        <f>IF(AND(C41&gt;='2-SEMAINE TYPE &amp; ANNUALISATION'!$E$18,C41&lt;='2-SEMAINE TYPE &amp; ANNUALISATION'!$F$18),IF(D41="F","F",IF(OR(B41="dimanche",B41="samedi"),"",IF(OR(D41="F",D41="V"),"R",VLOOKUP(B41,PARAMETRES!$A$16:$B$20,2,FALSE)))),"NP")</f>
        <v/>
      </c>
      <c r="F41" s="133" t="str">
        <f t="shared" si="2"/>
        <v>lundi</v>
      </c>
      <c r="G41" s="134">
        <f t="shared" si="25"/>
        <v>45586</v>
      </c>
      <c r="H41" s="128" t="str">
        <f t="shared" si="3"/>
        <v>V</v>
      </c>
      <c r="I41" s="13" t="str">
        <f>IF(AND(G41&gt;='2-SEMAINE TYPE &amp; ANNUALISATION'!$E$18,G41&lt;='2-SEMAINE TYPE &amp; ANNUALISATION'!$F$18),IF(H41="F","F",IF(OR(F41="dimanche",F41="samedi"),"",IF(OR(H41="F",H41="V"),"R",VLOOKUP(F41,PARAMETRES!$A$16:$B$20,2,FALSE)))),"NP")</f>
        <v>R</v>
      </c>
      <c r="J41" s="133" t="str">
        <f t="shared" si="4"/>
        <v>jeudi</v>
      </c>
      <c r="K41" s="134">
        <f t="shared" si="26"/>
        <v>45617</v>
      </c>
      <c r="L41" s="128" t="str">
        <f t="shared" si="5"/>
        <v/>
      </c>
      <c r="M41" s="13">
        <f>IF(AND(K41&gt;='2-SEMAINE TYPE &amp; ANNUALISATION'!$E$18,K41&lt;='2-SEMAINE TYPE &amp; ANNUALISATION'!$F$18),IF(L41="F","F",IF(OR(J41="dimanche",J41="samedi"),"",IF(OR(L41="F",L41="V"),"R",VLOOKUP(J41,PARAMETRES!$A$16:$B$20,2,FALSE)))),"NP")</f>
        <v>0</v>
      </c>
      <c r="N41" s="133" t="str">
        <f t="shared" si="6"/>
        <v>samedi</v>
      </c>
      <c r="O41" s="134">
        <f t="shared" si="27"/>
        <v>45647</v>
      </c>
      <c r="P41" s="128" t="str">
        <f t="shared" si="7"/>
        <v/>
      </c>
      <c r="Q41" s="13" t="str">
        <f>IF(AND(O41&gt;='2-SEMAINE TYPE &amp; ANNUALISATION'!$E$18,O41&lt;='2-SEMAINE TYPE &amp; ANNUALISATION'!$F$18),IF(P41="F","F",IF(OR(N41="dimanche",N41="samedi"),"",IF(OR(P41="F",P41="V"),"R",VLOOKUP(N41,PARAMETRES!$A$16:$B$20,2,FALSE)))),"NP")</f>
        <v/>
      </c>
      <c r="R41" s="133" t="str">
        <f t="shared" si="8"/>
        <v>mardi</v>
      </c>
      <c r="S41" s="136">
        <f t="shared" si="28"/>
        <v>45678</v>
      </c>
      <c r="T41" s="128" t="str">
        <f t="shared" si="9"/>
        <v/>
      </c>
      <c r="U41" s="13">
        <f>IF(AND(S41&gt;='2-SEMAINE TYPE &amp; ANNUALISATION'!$E$18,S41&lt;='2-SEMAINE TYPE &amp; ANNUALISATION'!$F$18),IF(T41="F","F",IF(OR(R41="dimanche",R41="samedi"),"",IF(OR(T41="F",T41="V"),"R",VLOOKUP(R41,PARAMETRES!$A$16:$B$20,2,FALSE)))),"NP")</f>
        <v>0</v>
      </c>
      <c r="V41" s="133" t="str">
        <f t="shared" si="10"/>
        <v>vendredi</v>
      </c>
      <c r="W41" s="134">
        <f t="shared" si="29"/>
        <v>45709</v>
      </c>
      <c r="X41" s="128" t="str">
        <f t="shared" si="11"/>
        <v>V</v>
      </c>
      <c r="Y41" s="13" t="str">
        <f>IF(AND(W41&gt;='2-SEMAINE TYPE &amp; ANNUALISATION'!$E$18,W41&lt;='2-SEMAINE TYPE &amp; ANNUALISATION'!$F$18),IF(X41="F","F",IF(OR(V41="dimanche",V41="samedi"),"",IF(OR(X41="F",X41="V"),"R",VLOOKUP(V41,PARAMETRES!$A$16:$B$20,2,FALSE)))),"NP")</f>
        <v>R</v>
      </c>
      <c r="Z41" s="137" t="str">
        <f t="shared" si="12"/>
        <v>vendredi</v>
      </c>
      <c r="AA41" s="134">
        <f t="shared" si="30"/>
        <v>45737</v>
      </c>
      <c r="AB41" s="128" t="str">
        <f t="shared" si="13"/>
        <v/>
      </c>
      <c r="AC41" s="13">
        <f>IF(AND(AA41&gt;='2-SEMAINE TYPE &amp; ANNUALISATION'!$E$18,AA41&lt;='2-SEMAINE TYPE &amp; ANNUALISATION'!$F$18),IF(AB41="F","F",IF(OR(Z41="dimanche",Z41="samedi"),"",IF(OR(AB41="F",AB41="V"),"R",VLOOKUP(Z41,PARAMETRES!$A$16:$B$20,2,FALSE)))),"NP")</f>
        <v>0</v>
      </c>
      <c r="AD41" s="133" t="str">
        <f t="shared" si="14"/>
        <v>lundi</v>
      </c>
      <c r="AE41" s="134">
        <f t="shared" si="31"/>
        <v>45768</v>
      </c>
      <c r="AF41" s="128" t="str">
        <f t="shared" si="15"/>
        <v>F</v>
      </c>
      <c r="AG41" s="13" t="str">
        <f>IF(AND(AE41&gt;='2-SEMAINE TYPE &amp; ANNUALISATION'!$E$18,AE41&lt;='2-SEMAINE TYPE &amp; ANNUALISATION'!$F$18),IF(AF41="F","F",IF(OR(AD41="dimanche",AD41="samedi"),"",IF(OR(AF41="F",AF41="V"),"R",VLOOKUP(AD41,PARAMETRES!$A$16:$B$20,2,FALSE)))),"NP")</f>
        <v>F</v>
      </c>
      <c r="AH41" s="133" t="str">
        <f t="shared" si="16"/>
        <v>mercredi</v>
      </c>
      <c r="AI41" s="138">
        <f t="shared" si="32"/>
        <v>45798</v>
      </c>
      <c r="AJ41" s="128" t="str">
        <f t="shared" si="17"/>
        <v/>
      </c>
      <c r="AK41" s="13">
        <f>IF(AND(AI41&gt;='2-SEMAINE TYPE &amp; ANNUALISATION'!$E$18,AI41&lt;='2-SEMAINE TYPE &amp; ANNUALISATION'!$F$18),IF(AJ41="F","F",IF(OR(AH41="dimanche",AH41="samedi"),"",IF(OR(AJ41="F",AJ41="V"),"R",VLOOKUP(AH41,PARAMETRES!$A$16:$B$20,2,FALSE)))),"NP")</f>
        <v>0</v>
      </c>
      <c r="AL41" s="133" t="str">
        <f t="shared" si="18"/>
        <v>samedi</v>
      </c>
      <c r="AM41" s="139">
        <f t="shared" si="33"/>
        <v>45829</v>
      </c>
      <c r="AN41" s="128" t="str">
        <f t="shared" si="19"/>
        <v/>
      </c>
      <c r="AO41" s="13" t="str">
        <f>IF(AND(AM41&gt;='2-SEMAINE TYPE &amp; ANNUALISATION'!$E$18,AM41&lt;='2-SEMAINE TYPE &amp; ANNUALISATION'!$F$18),IF(AN41="F","F",IF(OR(AL41="dimanche",AL41="samedi"),"",IF(OR(AN41="F",AN41="V"),"R",VLOOKUP(AL41,PARAMETRES!$A$16:$B$20,2,FALSE)))),"NP")</f>
        <v/>
      </c>
      <c r="AP41" s="133" t="str">
        <f t="shared" si="20"/>
        <v>lundi</v>
      </c>
      <c r="AQ41" s="134">
        <f t="shared" si="34"/>
        <v>45859</v>
      </c>
      <c r="AR41" s="128" t="str">
        <f t="shared" si="21"/>
        <v>V</v>
      </c>
      <c r="AS41" s="13" t="str">
        <f>IF(AND(AQ41&gt;='2-SEMAINE TYPE &amp; ANNUALISATION'!$E$18,AQ41&lt;='2-SEMAINE TYPE &amp; ANNUALISATION'!$F$18),IF(AR41="F","F",IF(OR(AP41="dimanche",AP41="samedi"),"",IF(OR(AR41="F",AR41="V"),"R",VLOOKUP(AP41,PARAMETRES!$A$16:$B$20,2,FALSE)))),"NP")</f>
        <v>R</v>
      </c>
      <c r="AT41" s="133" t="str">
        <f t="shared" si="22"/>
        <v>jeudi</v>
      </c>
      <c r="AU41" s="134">
        <f t="shared" si="35"/>
        <v>45890</v>
      </c>
      <c r="AV41" s="128" t="str">
        <f t="shared" si="23"/>
        <v>V</v>
      </c>
      <c r="AW41" s="13" t="str">
        <f>IF(AND(AU41&gt;='2-SEMAINE TYPE &amp; ANNUALISATION'!$E$18,AU41&lt;='2-SEMAINE TYPE &amp; ANNUALISATION'!$F$18),IF(AV41="F","F",IF(OR(AT41="dimanche",AT41="samedi"),"",IF(OR(AV41="F",AV41="V"),"R",VLOOKUP(AT41,PARAMETRES!$A$16:$B$20,2,FALSE)))),"NP")</f>
        <v>R</v>
      </c>
    </row>
    <row r="42" spans="2:49" ht="22.2" customHeight="1" x14ac:dyDescent="0.3">
      <c r="B42" s="133" t="str">
        <f t="shared" si="0"/>
        <v>dimanche</v>
      </c>
      <c r="C42" s="134">
        <f t="shared" si="24"/>
        <v>45557</v>
      </c>
      <c r="D42" s="128" t="str">
        <f t="shared" si="1"/>
        <v/>
      </c>
      <c r="E42" s="13" t="str">
        <f>IF(AND(C42&gt;='2-SEMAINE TYPE &amp; ANNUALISATION'!$E$18,C42&lt;='2-SEMAINE TYPE &amp; ANNUALISATION'!$F$18),IF(D42="F","F",IF(OR(B42="dimanche",B42="samedi"),"",IF(OR(D42="F",D42="V"),"R",VLOOKUP(B42,PARAMETRES!$A$16:$B$20,2,FALSE)))),"NP")</f>
        <v/>
      </c>
      <c r="F42" s="133" t="str">
        <f t="shared" si="2"/>
        <v>mardi</v>
      </c>
      <c r="G42" s="134">
        <f t="shared" si="25"/>
        <v>45587</v>
      </c>
      <c r="H42" s="128" t="str">
        <f t="shared" si="3"/>
        <v>V</v>
      </c>
      <c r="I42" s="13" t="str">
        <f>IF(AND(G42&gt;='2-SEMAINE TYPE &amp; ANNUALISATION'!$E$18,G42&lt;='2-SEMAINE TYPE &amp; ANNUALISATION'!$F$18),IF(H42="F","F",IF(OR(F42="dimanche",F42="samedi"),"",IF(OR(H42="F",H42="V"),"R",VLOOKUP(F42,PARAMETRES!$A$16:$B$20,2,FALSE)))),"NP")</f>
        <v>R</v>
      </c>
      <c r="J42" s="133" t="str">
        <f t="shared" si="4"/>
        <v>vendredi</v>
      </c>
      <c r="K42" s="134">
        <f t="shared" si="26"/>
        <v>45618</v>
      </c>
      <c r="L42" s="128" t="str">
        <f t="shared" si="5"/>
        <v/>
      </c>
      <c r="M42" s="13">
        <f>IF(AND(K42&gt;='2-SEMAINE TYPE &amp; ANNUALISATION'!$E$18,K42&lt;='2-SEMAINE TYPE &amp; ANNUALISATION'!$F$18),IF(L42="F","F",IF(OR(J42="dimanche",J42="samedi"),"",IF(OR(L42="F",L42="V"),"R",VLOOKUP(J42,PARAMETRES!$A$16:$B$20,2,FALSE)))),"NP")</f>
        <v>0</v>
      </c>
      <c r="N42" s="133" t="str">
        <f t="shared" si="6"/>
        <v>dimanche</v>
      </c>
      <c r="O42" s="134">
        <f t="shared" si="27"/>
        <v>45648</v>
      </c>
      <c r="P42" s="128" t="str">
        <f t="shared" si="7"/>
        <v/>
      </c>
      <c r="Q42" s="13" t="str">
        <f>IF(AND(O42&gt;='2-SEMAINE TYPE &amp; ANNUALISATION'!$E$18,O42&lt;='2-SEMAINE TYPE &amp; ANNUALISATION'!$F$18),IF(P42="F","F",IF(OR(N42="dimanche",N42="samedi"),"",IF(OR(P42="F",P42="V"),"R",VLOOKUP(N42,PARAMETRES!$A$16:$B$20,2,FALSE)))),"NP")</f>
        <v/>
      </c>
      <c r="R42" s="135" t="str">
        <f t="shared" si="8"/>
        <v>mercredi</v>
      </c>
      <c r="S42" s="136">
        <f t="shared" si="28"/>
        <v>45679</v>
      </c>
      <c r="T42" s="128" t="str">
        <f t="shared" si="9"/>
        <v/>
      </c>
      <c r="U42" s="13">
        <f>IF(AND(S42&gt;='2-SEMAINE TYPE &amp; ANNUALISATION'!$E$18,S42&lt;='2-SEMAINE TYPE &amp; ANNUALISATION'!$F$18),IF(T42="F","F",IF(OR(R42="dimanche",R42="samedi"),"",IF(OR(T42="F",T42="V"),"R",VLOOKUP(R42,PARAMETRES!$A$16:$B$20,2,FALSE)))),"NP")</f>
        <v>0</v>
      </c>
      <c r="V42" s="133" t="str">
        <f t="shared" si="10"/>
        <v>samedi</v>
      </c>
      <c r="W42" s="134">
        <f t="shared" si="29"/>
        <v>45710</v>
      </c>
      <c r="X42" s="128" t="str">
        <f t="shared" si="11"/>
        <v/>
      </c>
      <c r="Y42" s="13" t="str">
        <f>IF(AND(W42&gt;='2-SEMAINE TYPE &amp; ANNUALISATION'!$E$18,W42&lt;='2-SEMAINE TYPE &amp; ANNUALISATION'!$F$18),IF(X42="F","F",IF(OR(V42="dimanche",V42="samedi"),"",IF(OR(X42="F",X42="V"),"R",VLOOKUP(V42,PARAMETRES!$A$16:$B$20,2,FALSE)))),"NP")</f>
        <v/>
      </c>
      <c r="Z42" s="137" t="str">
        <f t="shared" si="12"/>
        <v>samedi</v>
      </c>
      <c r="AA42" s="134">
        <f t="shared" si="30"/>
        <v>45738</v>
      </c>
      <c r="AB42" s="128" t="str">
        <f t="shared" si="13"/>
        <v/>
      </c>
      <c r="AC42" s="13" t="str">
        <f>IF(AND(AA42&gt;='2-SEMAINE TYPE &amp; ANNUALISATION'!$E$18,AA42&lt;='2-SEMAINE TYPE &amp; ANNUALISATION'!$F$18),IF(AB42="F","F",IF(OR(Z42="dimanche",Z42="samedi"),"",IF(OR(AB42="F",AB42="V"),"R",VLOOKUP(Z42,PARAMETRES!$A$16:$B$20,2,FALSE)))),"NP")</f>
        <v/>
      </c>
      <c r="AD42" s="133" t="str">
        <f t="shared" si="14"/>
        <v>mardi</v>
      </c>
      <c r="AE42" s="134">
        <f t="shared" si="31"/>
        <v>45769</v>
      </c>
      <c r="AF42" s="128" t="str">
        <f t="shared" si="15"/>
        <v/>
      </c>
      <c r="AG42" s="13">
        <f>IF(AND(AE42&gt;='2-SEMAINE TYPE &amp; ANNUALISATION'!$E$18,AE42&lt;='2-SEMAINE TYPE &amp; ANNUALISATION'!$F$18),IF(AF42="F","F",IF(OR(AD42="dimanche",AD42="samedi"),"",IF(OR(AF42="F",AF42="V"),"R",VLOOKUP(AD42,PARAMETRES!$A$16:$B$20,2,FALSE)))),"NP")</f>
        <v>0</v>
      </c>
      <c r="AH42" s="133" t="str">
        <f t="shared" si="16"/>
        <v>jeudi</v>
      </c>
      <c r="AI42" s="138">
        <f t="shared" si="32"/>
        <v>45799</v>
      </c>
      <c r="AJ42" s="128" t="str">
        <f t="shared" si="17"/>
        <v/>
      </c>
      <c r="AK42" s="13">
        <f>IF(AND(AI42&gt;='2-SEMAINE TYPE &amp; ANNUALISATION'!$E$18,AI42&lt;='2-SEMAINE TYPE &amp; ANNUALISATION'!$F$18),IF(AJ42="F","F",IF(OR(AH42="dimanche",AH42="samedi"),"",IF(OR(AJ42="F",AJ42="V"),"R",VLOOKUP(AH42,PARAMETRES!$A$16:$B$20,2,FALSE)))),"NP")</f>
        <v>0</v>
      </c>
      <c r="AL42" s="133" t="str">
        <f t="shared" si="18"/>
        <v>dimanche</v>
      </c>
      <c r="AM42" s="139">
        <f t="shared" si="33"/>
        <v>45830</v>
      </c>
      <c r="AN42" s="128" t="str">
        <f t="shared" si="19"/>
        <v/>
      </c>
      <c r="AO42" s="13" t="str">
        <f>IF(AND(AM42&gt;='2-SEMAINE TYPE &amp; ANNUALISATION'!$E$18,AM42&lt;='2-SEMAINE TYPE &amp; ANNUALISATION'!$F$18),IF(AN42="F","F",IF(OR(AL42="dimanche",AL42="samedi"),"",IF(OR(AN42="F",AN42="V"),"R",VLOOKUP(AL42,PARAMETRES!$A$16:$B$20,2,FALSE)))),"NP")</f>
        <v/>
      </c>
      <c r="AP42" s="133" t="str">
        <f t="shared" si="20"/>
        <v>mardi</v>
      </c>
      <c r="AQ42" s="134">
        <f t="shared" si="34"/>
        <v>45860</v>
      </c>
      <c r="AR42" s="128" t="str">
        <f t="shared" si="21"/>
        <v>V</v>
      </c>
      <c r="AS42" s="13" t="str">
        <f>IF(AND(AQ42&gt;='2-SEMAINE TYPE &amp; ANNUALISATION'!$E$18,AQ42&lt;='2-SEMAINE TYPE &amp; ANNUALISATION'!$F$18),IF(AR42="F","F",IF(OR(AP42="dimanche",AP42="samedi"),"",IF(OR(AR42="F",AR42="V"),"R",VLOOKUP(AP42,PARAMETRES!$A$16:$B$20,2,FALSE)))),"NP")</f>
        <v>R</v>
      </c>
      <c r="AT42" s="133" t="str">
        <f t="shared" si="22"/>
        <v>vendredi</v>
      </c>
      <c r="AU42" s="134">
        <f t="shared" si="35"/>
        <v>45891</v>
      </c>
      <c r="AV42" s="128" t="str">
        <f t="shared" si="23"/>
        <v>V</v>
      </c>
      <c r="AW42" s="13" t="str">
        <f>IF(AND(AU42&gt;='2-SEMAINE TYPE &amp; ANNUALISATION'!$E$18,AU42&lt;='2-SEMAINE TYPE &amp; ANNUALISATION'!$F$18),IF(AV42="F","F",IF(OR(AT42="dimanche",AT42="samedi"),"",IF(OR(AV42="F",AV42="V"),"R",VLOOKUP(AT42,PARAMETRES!$A$16:$B$20,2,FALSE)))),"NP")</f>
        <v>R</v>
      </c>
    </row>
    <row r="43" spans="2:49" ht="22.2" customHeight="1" x14ac:dyDescent="0.3">
      <c r="B43" s="133" t="str">
        <f t="shared" si="0"/>
        <v>lundi</v>
      </c>
      <c r="C43" s="134">
        <f t="shared" si="24"/>
        <v>45558</v>
      </c>
      <c r="D43" s="128" t="str">
        <f t="shared" si="1"/>
        <v/>
      </c>
      <c r="E43" s="13">
        <f>IF(AND(C43&gt;='2-SEMAINE TYPE &amp; ANNUALISATION'!$E$18,C43&lt;='2-SEMAINE TYPE &amp; ANNUALISATION'!$F$18),IF(D43="F","F",IF(OR(B43="dimanche",B43="samedi"),"",IF(OR(D43="F",D43="V"),"R",VLOOKUP(B43,PARAMETRES!$A$16:$B$20,2,FALSE)))),"NP")</f>
        <v>0.22916666666666663</v>
      </c>
      <c r="F43" s="133" t="str">
        <f t="shared" si="2"/>
        <v>mercredi</v>
      </c>
      <c r="G43" s="134">
        <f t="shared" si="25"/>
        <v>45588</v>
      </c>
      <c r="H43" s="128" t="str">
        <f t="shared" si="3"/>
        <v>V</v>
      </c>
      <c r="I43" s="13" t="str">
        <f>IF(AND(G43&gt;='2-SEMAINE TYPE &amp; ANNUALISATION'!$E$18,G43&lt;='2-SEMAINE TYPE &amp; ANNUALISATION'!$F$18),IF(H43="F","F",IF(OR(F43="dimanche",F43="samedi"),"",IF(OR(H43="F",H43="V"),"R",VLOOKUP(F43,PARAMETRES!$A$16:$B$20,2,FALSE)))),"NP")</f>
        <v>R</v>
      </c>
      <c r="J43" s="133" t="str">
        <f t="shared" si="4"/>
        <v>samedi</v>
      </c>
      <c r="K43" s="134">
        <f t="shared" si="26"/>
        <v>45619</v>
      </c>
      <c r="L43" s="128" t="str">
        <f t="shared" si="5"/>
        <v/>
      </c>
      <c r="M43" s="13" t="str">
        <f>IF(AND(K43&gt;='2-SEMAINE TYPE &amp; ANNUALISATION'!$E$18,K43&lt;='2-SEMAINE TYPE &amp; ANNUALISATION'!$F$18),IF(L43="F","F",IF(OR(J43="dimanche",J43="samedi"),"",IF(OR(L43="F",L43="V"),"R",VLOOKUP(J43,PARAMETRES!$A$16:$B$20,2,FALSE)))),"NP")</f>
        <v/>
      </c>
      <c r="N43" s="133" t="str">
        <f t="shared" si="6"/>
        <v>lundi</v>
      </c>
      <c r="O43" s="134">
        <f t="shared" si="27"/>
        <v>45649</v>
      </c>
      <c r="P43" s="128" t="str">
        <f t="shared" si="7"/>
        <v>V</v>
      </c>
      <c r="Q43" s="13" t="str">
        <f>IF(AND(O43&gt;='2-SEMAINE TYPE &amp; ANNUALISATION'!$E$18,O43&lt;='2-SEMAINE TYPE &amp; ANNUALISATION'!$F$18),IF(P43="F","F",IF(OR(N43="dimanche",N43="samedi"),"",IF(OR(P43="F",P43="V"),"R",VLOOKUP(N43,PARAMETRES!$A$16:$B$20,2,FALSE)))),"NP")</f>
        <v>R</v>
      </c>
      <c r="R43" s="135" t="str">
        <f t="shared" si="8"/>
        <v>jeudi</v>
      </c>
      <c r="S43" s="136">
        <f t="shared" si="28"/>
        <v>45680</v>
      </c>
      <c r="T43" s="128" t="str">
        <f t="shared" si="9"/>
        <v/>
      </c>
      <c r="U43" s="13">
        <f>IF(AND(S43&gt;='2-SEMAINE TYPE &amp; ANNUALISATION'!$E$18,S43&lt;='2-SEMAINE TYPE &amp; ANNUALISATION'!$F$18),IF(T43="F","F",IF(OR(R43="dimanche",R43="samedi"),"",IF(OR(T43="F",T43="V"),"R",VLOOKUP(R43,PARAMETRES!$A$16:$B$20,2,FALSE)))),"NP")</f>
        <v>0</v>
      </c>
      <c r="V43" s="133" t="str">
        <f t="shared" si="10"/>
        <v>dimanche</v>
      </c>
      <c r="W43" s="134">
        <f t="shared" si="29"/>
        <v>45711</v>
      </c>
      <c r="X43" s="128" t="str">
        <f t="shared" si="11"/>
        <v/>
      </c>
      <c r="Y43" s="13" t="str">
        <f>IF(AND(W43&gt;='2-SEMAINE TYPE &amp; ANNUALISATION'!$E$18,W43&lt;='2-SEMAINE TYPE &amp; ANNUALISATION'!$F$18),IF(X43="F","F",IF(OR(V43="dimanche",V43="samedi"),"",IF(OR(X43="F",X43="V"),"R",VLOOKUP(V43,PARAMETRES!$A$16:$B$20,2,FALSE)))),"NP")</f>
        <v/>
      </c>
      <c r="Z43" s="137" t="str">
        <f t="shared" si="12"/>
        <v>dimanche</v>
      </c>
      <c r="AA43" s="134">
        <f t="shared" si="30"/>
        <v>45739</v>
      </c>
      <c r="AB43" s="128" t="str">
        <f t="shared" si="13"/>
        <v/>
      </c>
      <c r="AC43" s="13" t="str">
        <f>IF(AND(AA43&gt;='2-SEMAINE TYPE &amp; ANNUALISATION'!$E$18,AA43&lt;='2-SEMAINE TYPE &amp; ANNUALISATION'!$F$18),IF(AB43="F","F",IF(OR(Z43="dimanche",Z43="samedi"),"",IF(OR(AB43="F",AB43="V"),"R",VLOOKUP(Z43,PARAMETRES!$A$16:$B$20,2,FALSE)))),"NP")</f>
        <v/>
      </c>
      <c r="AD43" s="133" t="str">
        <f t="shared" si="14"/>
        <v>mercredi</v>
      </c>
      <c r="AE43" s="134">
        <f t="shared" si="31"/>
        <v>45770</v>
      </c>
      <c r="AF43" s="128" t="str">
        <f t="shared" si="15"/>
        <v/>
      </c>
      <c r="AG43" s="13">
        <f>IF(AND(AE43&gt;='2-SEMAINE TYPE &amp; ANNUALISATION'!$E$18,AE43&lt;='2-SEMAINE TYPE &amp; ANNUALISATION'!$F$18),IF(AF43="F","F",IF(OR(AD43="dimanche",AD43="samedi"),"",IF(OR(AF43="F",AF43="V"),"R",VLOOKUP(AD43,PARAMETRES!$A$16:$B$20,2,FALSE)))),"NP")</f>
        <v>0</v>
      </c>
      <c r="AH43" s="133" t="str">
        <f t="shared" si="16"/>
        <v>vendredi</v>
      </c>
      <c r="AI43" s="138">
        <f t="shared" si="32"/>
        <v>45800</v>
      </c>
      <c r="AJ43" s="128" t="str">
        <f t="shared" si="17"/>
        <v/>
      </c>
      <c r="AK43" s="13">
        <f>IF(AND(AI43&gt;='2-SEMAINE TYPE &amp; ANNUALISATION'!$E$18,AI43&lt;='2-SEMAINE TYPE &amp; ANNUALISATION'!$F$18),IF(AJ43="F","F",IF(OR(AH43="dimanche",AH43="samedi"),"",IF(OR(AJ43="F",AJ43="V"),"R",VLOOKUP(AH43,PARAMETRES!$A$16:$B$20,2,FALSE)))),"NP")</f>
        <v>0</v>
      </c>
      <c r="AL43" s="133" t="str">
        <f t="shared" si="18"/>
        <v>lundi</v>
      </c>
      <c r="AM43" s="139">
        <f t="shared" si="33"/>
        <v>45831</v>
      </c>
      <c r="AN43" s="128" t="str">
        <f t="shared" si="19"/>
        <v/>
      </c>
      <c r="AO43" s="13">
        <f>IF(AND(AM43&gt;='2-SEMAINE TYPE &amp; ANNUALISATION'!$E$18,AM43&lt;='2-SEMAINE TYPE &amp; ANNUALISATION'!$F$18),IF(AN43="F","F",IF(OR(AL43="dimanche",AL43="samedi"),"",IF(OR(AN43="F",AN43="V"),"R",VLOOKUP(AL43,PARAMETRES!$A$16:$B$20,2,FALSE)))),"NP")</f>
        <v>0.22916666666666663</v>
      </c>
      <c r="AP43" s="133" t="str">
        <f t="shared" si="20"/>
        <v>mercredi</v>
      </c>
      <c r="AQ43" s="134">
        <f t="shared" si="34"/>
        <v>45861</v>
      </c>
      <c r="AR43" s="128" t="str">
        <f t="shared" si="21"/>
        <v>V</v>
      </c>
      <c r="AS43" s="13" t="str">
        <f>IF(AND(AQ43&gt;='2-SEMAINE TYPE &amp; ANNUALISATION'!$E$18,AQ43&lt;='2-SEMAINE TYPE &amp; ANNUALISATION'!$F$18),IF(AR43="F","F",IF(OR(AP43="dimanche",AP43="samedi"),"",IF(OR(AR43="F",AR43="V"),"R",VLOOKUP(AP43,PARAMETRES!$A$16:$B$20,2,FALSE)))),"NP")</f>
        <v>R</v>
      </c>
      <c r="AT43" s="133" t="str">
        <f t="shared" si="22"/>
        <v>samedi</v>
      </c>
      <c r="AU43" s="134">
        <f t="shared" si="35"/>
        <v>45892</v>
      </c>
      <c r="AV43" s="128" t="str">
        <f t="shared" si="23"/>
        <v>V</v>
      </c>
      <c r="AW43" s="13" t="str">
        <f>IF(AND(AU43&gt;='2-SEMAINE TYPE &amp; ANNUALISATION'!$E$18,AU43&lt;='2-SEMAINE TYPE &amp; ANNUALISATION'!$F$18),IF(AV43="F","F",IF(OR(AT43="dimanche",AT43="samedi"),"",IF(OR(AV43="F",AV43="V"),"R",VLOOKUP(AT43,PARAMETRES!$A$16:$B$20,2,FALSE)))),"NP")</f>
        <v/>
      </c>
    </row>
    <row r="44" spans="2:49" ht="22.2" customHeight="1" x14ac:dyDescent="0.3">
      <c r="B44" s="133" t="str">
        <f t="shared" si="0"/>
        <v>mardi</v>
      </c>
      <c r="C44" s="134">
        <f t="shared" si="24"/>
        <v>45559</v>
      </c>
      <c r="D44" s="128" t="str">
        <f t="shared" si="1"/>
        <v/>
      </c>
      <c r="E44" s="13">
        <f>IF(AND(C44&gt;='2-SEMAINE TYPE &amp; ANNUALISATION'!$E$18,C44&lt;='2-SEMAINE TYPE &amp; ANNUALISATION'!$F$18),IF(D44="F","F",IF(OR(B44="dimanche",B44="samedi"),"",IF(OR(D44="F",D44="V"),"R",VLOOKUP(B44,PARAMETRES!$A$16:$B$20,2,FALSE)))),"NP")</f>
        <v>0</v>
      </c>
      <c r="F44" s="133" t="str">
        <f t="shared" si="2"/>
        <v>jeudi</v>
      </c>
      <c r="G44" s="134">
        <f t="shared" si="25"/>
        <v>45589</v>
      </c>
      <c r="H44" s="128" t="str">
        <f t="shared" si="3"/>
        <v>V</v>
      </c>
      <c r="I44" s="13" t="str">
        <f>IF(AND(G44&gt;='2-SEMAINE TYPE &amp; ANNUALISATION'!$E$18,G44&lt;='2-SEMAINE TYPE &amp; ANNUALISATION'!$F$18),IF(H44="F","F",IF(OR(F44="dimanche",F44="samedi"),"",IF(OR(H44="F",H44="V"),"R",VLOOKUP(F44,PARAMETRES!$A$16:$B$20,2,FALSE)))),"NP")</f>
        <v>R</v>
      </c>
      <c r="J44" s="133" t="str">
        <f t="shared" si="4"/>
        <v>dimanche</v>
      </c>
      <c r="K44" s="134">
        <f t="shared" si="26"/>
        <v>45620</v>
      </c>
      <c r="L44" s="128" t="str">
        <f t="shared" si="5"/>
        <v/>
      </c>
      <c r="M44" s="13" t="str">
        <f>IF(AND(K44&gt;='2-SEMAINE TYPE &amp; ANNUALISATION'!$E$18,K44&lt;='2-SEMAINE TYPE &amp; ANNUALISATION'!$F$18),IF(L44="F","F",IF(OR(J44="dimanche",J44="samedi"),"",IF(OR(L44="F",L44="V"),"R",VLOOKUP(J44,PARAMETRES!$A$16:$B$20,2,FALSE)))),"NP")</f>
        <v/>
      </c>
      <c r="N44" s="133" t="str">
        <f t="shared" si="6"/>
        <v>mardi</v>
      </c>
      <c r="O44" s="134">
        <f t="shared" si="27"/>
        <v>45650</v>
      </c>
      <c r="P44" s="128" t="str">
        <f t="shared" si="7"/>
        <v>V</v>
      </c>
      <c r="Q44" s="13" t="str">
        <f>IF(AND(O44&gt;='2-SEMAINE TYPE &amp; ANNUALISATION'!$E$18,O44&lt;='2-SEMAINE TYPE &amp; ANNUALISATION'!$F$18),IF(P44="F","F",IF(OR(N44="dimanche",N44="samedi"),"",IF(OR(P44="F",P44="V"),"R",VLOOKUP(N44,PARAMETRES!$A$16:$B$20,2,FALSE)))),"NP")</f>
        <v>R</v>
      </c>
      <c r="R44" s="135" t="str">
        <f t="shared" si="8"/>
        <v>vendredi</v>
      </c>
      <c r="S44" s="136">
        <f t="shared" si="28"/>
        <v>45681</v>
      </c>
      <c r="T44" s="128" t="str">
        <f t="shared" si="9"/>
        <v/>
      </c>
      <c r="U44" s="13">
        <f>IF(AND(S44&gt;='2-SEMAINE TYPE &amp; ANNUALISATION'!$E$18,S44&lt;='2-SEMAINE TYPE &amp; ANNUALISATION'!$F$18),IF(T44="F","F",IF(OR(R44="dimanche",R44="samedi"),"",IF(OR(T44="F",T44="V"),"R",VLOOKUP(R44,PARAMETRES!$A$16:$B$20,2,FALSE)))),"NP")</f>
        <v>0</v>
      </c>
      <c r="V44" s="133" t="str">
        <f t="shared" si="10"/>
        <v>lundi</v>
      </c>
      <c r="W44" s="134">
        <f t="shared" si="29"/>
        <v>45712</v>
      </c>
      <c r="X44" s="128" t="str">
        <f t="shared" si="11"/>
        <v/>
      </c>
      <c r="Y44" s="13">
        <f>IF(AND(W44&gt;='2-SEMAINE TYPE &amp; ANNUALISATION'!$E$18,W44&lt;='2-SEMAINE TYPE &amp; ANNUALISATION'!$F$18),IF(X44="F","F",IF(OR(V44="dimanche",V44="samedi"),"",IF(OR(X44="F",X44="V"),"R",VLOOKUP(V44,PARAMETRES!$A$16:$B$20,2,FALSE)))),"NP")</f>
        <v>0.22916666666666663</v>
      </c>
      <c r="Z44" s="137" t="str">
        <f t="shared" si="12"/>
        <v>lundi</v>
      </c>
      <c r="AA44" s="134">
        <f t="shared" si="30"/>
        <v>45740</v>
      </c>
      <c r="AB44" s="128" t="str">
        <f t="shared" si="13"/>
        <v/>
      </c>
      <c r="AC44" s="13">
        <f>IF(AND(AA44&gt;='2-SEMAINE TYPE &amp; ANNUALISATION'!$E$18,AA44&lt;='2-SEMAINE TYPE &amp; ANNUALISATION'!$F$18),IF(AB44="F","F",IF(OR(Z44="dimanche",Z44="samedi"),"",IF(OR(AB44="F",AB44="V"),"R",VLOOKUP(Z44,PARAMETRES!$A$16:$B$20,2,FALSE)))),"NP")</f>
        <v>0.22916666666666663</v>
      </c>
      <c r="AD44" s="133" t="str">
        <f t="shared" si="14"/>
        <v>jeudi</v>
      </c>
      <c r="AE44" s="134">
        <f t="shared" si="31"/>
        <v>45771</v>
      </c>
      <c r="AF44" s="128" t="str">
        <f t="shared" si="15"/>
        <v/>
      </c>
      <c r="AG44" s="13">
        <f>IF(AND(AE44&gt;='2-SEMAINE TYPE &amp; ANNUALISATION'!$E$18,AE44&lt;='2-SEMAINE TYPE &amp; ANNUALISATION'!$F$18),IF(AF44="F","F",IF(OR(AD44="dimanche",AD44="samedi"),"",IF(OR(AF44="F",AF44="V"),"R",VLOOKUP(AD44,PARAMETRES!$A$16:$B$20,2,FALSE)))),"NP")</f>
        <v>0</v>
      </c>
      <c r="AH44" s="133" t="str">
        <f t="shared" si="16"/>
        <v>samedi</v>
      </c>
      <c r="AI44" s="138">
        <f t="shared" si="32"/>
        <v>45801</v>
      </c>
      <c r="AJ44" s="128" t="str">
        <f t="shared" si="17"/>
        <v/>
      </c>
      <c r="AK44" s="13" t="str">
        <f>IF(AND(AI44&gt;='2-SEMAINE TYPE &amp; ANNUALISATION'!$E$18,AI44&lt;='2-SEMAINE TYPE &amp; ANNUALISATION'!$F$18),IF(AJ44="F","F",IF(OR(AH44="dimanche",AH44="samedi"),"",IF(OR(AJ44="F",AJ44="V"),"R",VLOOKUP(AH44,PARAMETRES!$A$16:$B$20,2,FALSE)))),"NP")</f>
        <v/>
      </c>
      <c r="AL44" s="133" t="str">
        <f t="shared" si="18"/>
        <v>mardi</v>
      </c>
      <c r="AM44" s="139">
        <f t="shared" si="33"/>
        <v>45832</v>
      </c>
      <c r="AN44" s="128" t="str">
        <f t="shared" si="19"/>
        <v/>
      </c>
      <c r="AO44" s="13">
        <f>IF(AND(AM44&gt;='2-SEMAINE TYPE &amp; ANNUALISATION'!$E$18,AM44&lt;='2-SEMAINE TYPE &amp; ANNUALISATION'!$F$18),IF(AN44="F","F",IF(OR(AL44="dimanche",AL44="samedi"),"",IF(OR(AN44="F",AN44="V"),"R",VLOOKUP(AL44,PARAMETRES!$A$16:$B$20,2,FALSE)))),"NP")</f>
        <v>0</v>
      </c>
      <c r="AP44" s="133" t="str">
        <f t="shared" si="20"/>
        <v>jeudi</v>
      </c>
      <c r="AQ44" s="134">
        <f t="shared" si="34"/>
        <v>45862</v>
      </c>
      <c r="AR44" s="128" t="str">
        <f t="shared" si="21"/>
        <v>V</v>
      </c>
      <c r="AS44" s="13" t="str">
        <f>IF(AND(AQ44&gt;='2-SEMAINE TYPE &amp; ANNUALISATION'!$E$18,AQ44&lt;='2-SEMAINE TYPE &amp; ANNUALISATION'!$F$18),IF(AR44="F","F",IF(OR(AP44="dimanche",AP44="samedi"),"",IF(OR(AR44="F",AR44="V"),"R",VLOOKUP(AP44,PARAMETRES!$A$16:$B$20,2,FALSE)))),"NP")</f>
        <v>R</v>
      </c>
      <c r="AT44" s="133" t="str">
        <f t="shared" si="22"/>
        <v>dimanche</v>
      </c>
      <c r="AU44" s="134">
        <f t="shared" si="35"/>
        <v>45893</v>
      </c>
      <c r="AV44" s="128" t="str">
        <f t="shared" si="23"/>
        <v>V</v>
      </c>
      <c r="AW44" s="13" t="str">
        <f>IF(AND(AU44&gt;='2-SEMAINE TYPE &amp; ANNUALISATION'!$E$18,AU44&lt;='2-SEMAINE TYPE &amp; ANNUALISATION'!$F$18),IF(AV44="F","F",IF(OR(AT44="dimanche",AT44="samedi"),"",IF(OR(AV44="F",AV44="V"),"R",VLOOKUP(AT44,PARAMETRES!$A$16:$B$20,2,FALSE)))),"NP")</f>
        <v/>
      </c>
    </row>
    <row r="45" spans="2:49" ht="22.2" customHeight="1" x14ac:dyDescent="0.3">
      <c r="B45" s="133" t="str">
        <f t="shared" si="0"/>
        <v>mercredi</v>
      </c>
      <c r="C45" s="134">
        <f t="shared" si="24"/>
        <v>45560</v>
      </c>
      <c r="D45" s="128" t="str">
        <f t="shared" si="1"/>
        <v/>
      </c>
      <c r="E45" s="13">
        <f>IF(AND(C45&gt;='2-SEMAINE TYPE &amp; ANNUALISATION'!$E$18,C45&lt;='2-SEMAINE TYPE &amp; ANNUALISATION'!$F$18),IF(D45="F","F",IF(OR(B45="dimanche",B45="samedi"),"",IF(OR(D45="F",D45="V"),"R",VLOOKUP(B45,PARAMETRES!$A$16:$B$20,2,FALSE)))),"NP")</f>
        <v>0</v>
      </c>
      <c r="F45" s="133" t="str">
        <f t="shared" si="2"/>
        <v>vendredi</v>
      </c>
      <c r="G45" s="134">
        <f t="shared" si="25"/>
        <v>45590</v>
      </c>
      <c r="H45" s="128" t="str">
        <f t="shared" si="3"/>
        <v>V</v>
      </c>
      <c r="I45" s="13" t="str">
        <f>IF(AND(G45&gt;='2-SEMAINE TYPE &amp; ANNUALISATION'!$E$18,G45&lt;='2-SEMAINE TYPE &amp; ANNUALISATION'!$F$18),IF(H45="F","F",IF(OR(F45="dimanche",F45="samedi"),"",IF(OR(H45="F",H45="V"),"R",VLOOKUP(F45,PARAMETRES!$A$16:$B$20,2,FALSE)))),"NP")</f>
        <v>R</v>
      </c>
      <c r="J45" s="133" t="str">
        <f t="shared" si="4"/>
        <v>lundi</v>
      </c>
      <c r="K45" s="134">
        <f t="shared" si="26"/>
        <v>45621</v>
      </c>
      <c r="L45" s="128" t="str">
        <f t="shared" si="5"/>
        <v/>
      </c>
      <c r="M45" s="13">
        <f>IF(AND(K45&gt;='2-SEMAINE TYPE &amp; ANNUALISATION'!$E$18,K45&lt;='2-SEMAINE TYPE &amp; ANNUALISATION'!$F$18),IF(L45="F","F",IF(OR(J45="dimanche",J45="samedi"),"",IF(OR(L45="F",L45="V"),"R",VLOOKUP(J45,PARAMETRES!$A$16:$B$20,2,FALSE)))),"NP")</f>
        <v>0.22916666666666663</v>
      </c>
      <c r="N45" s="133" t="str">
        <f t="shared" si="6"/>
        <v>mercredi</v>
      </c>
      <c r="O45" s="134">
        <f t="shared" si="27"/>
        <v>45651</v>
      </c>
      <c r="P45" s="128" t="str">
        <f t="shared" si="7"/>
        <v>F</v>
      </c>
      <c r="Q45" s="13" t="str">
        <f>IF(AND(O45&gt;='2-SEMAINE TYPE &amp; ANNUALISATION'!$E$18,O45&lt;='2-SEMAINE TYPE &amp; ANNUALISATION'!$F$18),IF(P45="F","F",IF(OR(N45="dimanche",N45="samedi"),"",IF(OR(P45="F",P45="V"),"R",VLOOKUP(N45,PARAMETRES!$A$16:$B$20,2,FALSE)))),"NP")</f>
        <v>F</v>
      </c>
      <c r="R45" s="135" t="str">
        <f t="shared" si="8"/>
        <v>samedi</v>
      </c>
      <c r="S45" s="136">
        <f t="shared" si="28"/>
        <v>45682</v>
      </c>
      <c r="T45" s="128" t="str">
        <f t="shared" si="9"/>
        <v/>
      </c>
      <c r="U45" s="13" t="str">
        <f>IF(AND(S45&gt;='2-SEMAINE TYPE &amp; ANNUALISATION'!$E$18,S45&lt;='2-SEMAINE TYPE &amp; ANNUALISATION'!$F$18),IF(T45="F","F",IF(OR(R45="dimanche",R45="samedi"),"",IF(OR(T45="F",T45="V"),"R",VLOOKUP(R45,PARAMETRES!$A$16:$B$20,2,FALSE)))),"NP")</f>
        <v/>
      </c>
      <c r="V45" s="133" t="str">
        <f t="shared" si="10"/>
        <v>mardi</v>
      </c>
      <c r="W45" s="134">
        <f t="shared" si="29"/>
        <v>45713</v>
      </c>
      <c r="X45" s="128" t="str">
        <f t="shared" si="11"/>
        <v/>
      </c>
      <c r="Y45" s="13">
        <f>IF(AND(W45&gt;='2-SEMAINE TYPE &amp; ANNUALISATION'!$E$18,W45&lt;='2-SEMAINE TYPE &amp; ANNUALISATION'!$F$18),IF(X45="F","F",IF(OR(V45="dimanche",V45="samedi"),"",IF(OR(X45="F",X45="V"),"R",VLOOKUP(V45,PARAMETRES!$A$16:$B$20,2,FALSE)))),"NP")</f>
        <v>0</v>
      </c>
      <c r="Z45" s="137" t="str">
        <f t="shared" si="12"/>
        <v>mardi</v>
      </c>
      <c r="AA45" s="134">
        <f t="shared" si="30"/>
        <v>45741</v>
      </c>
      <c r="AB45" s="128" t="str">
        <f t="shared" si="13"/>
        <v/>
      </c>
      <c r="AC45" s="13">
        <f>IF(AND(AA45&gt;='2-SEMAINE TYPE &amp; ANNUALISATION'!$E$18,AA45&lt;='2-SEMAINE TYPE &amp; ANNUALISATION'!$F$18),IF(AB45="F","F",IF(OR(Z45="dimanche",Z45="samedi"),"",IF(OR(AB45="F",AB45="V"),"R",VLOOKUP(Z45,PARAMETRES!$A$16:$B$20,2,FALSE)))),"NP")</f>
        <v>0</v>
      </c>
      <c r="AD45" s="133" t="str">
        <f t="shared" si="14"/>
        <v>vendredi</v>
      </c>
      <c r="AE45" s="134">
        <f t="shared" si="31"/>
        <v>45772</v>
      </c>
      <c r="AF45" s="128" t="str">
        <f t="shared" si="15"/>
        <v/>
      </c>
      <c r="AG45" s="13">
        <f>IF(AND(AE45&gt;='2-SEMAINE TYPE &amp; ANNUALISATION'!$E$18,AE45&lt;='2-SEMAINE TYPE &amp; ANNUALISATION'!$F$18),IF(AF45="F","F",IF(OR(AD45="dimanche",AD45="samedi"),"",IF(OR(AF45="F",AF45="V"),"R",VLOOKUP(AD45,PARAMETRES!$A$16:$B$20,2,FALSE)))),"NP")</f>
        <v>0</v>
      </c>
      <c r="AH45" s="133" t="str">
        <f t="shared" si="16"/>
        <v>dimanche</v>
      </c>
      <c r="AI45" s="138">
        <f t="shared" si="32"/>
        <v>45802</v>
      </c>
      <c r="AJ45" s="128" t="str">
        <f t="shared" si="17"/>
        <v/>
      </c>
      <c r="AK45" s="13" t="str">
        <f>IF(AND(AI45&gt;='2-SEMAINE TYPE &amp; ANNUALISATION'!$E$18,AI45&lt;='2-SEMAINE TYPE &amp; ANNUALISATION'!$F$18),IF(AJ45="F","F",IF(OR(AH45="dimanche",AH45="samedi"),"",IF(OR(AJ45="F",AJ45="V"),"R",VLOOKUP(AH45,PARAMETRES!$A$16:$B$20,2,FALSE)))),"NP")</f>
        <v/>
      </c>
      <c r="AL45" s="133" t="str">
        <f t="shared" si="18"/>
        <v>mercredi</v>
      </c>
      <c r="AM45" s="139">
        <f t="shared" si="33"/>
        <v>45833</v>
      </c>
      <c r="AN45" s="128" t="str">
        <f t="shared" si="19"/>
        <v/>
      </c>
      <c r="AO45" s="13">
        <f>IF(AND(AM45&gt;='2-SEMAINE TYPE &amp; ANNUALISATION'!$E$18,AM45&lt;='2-SEMAINE TYPE &amp; ANNUALISATION'!$F$18),IF(AN45="F","F",IF(OR(AL45="dimanche",AL45="samedi"),"",IF(OR(AN45="F",AN45="V"),"R",VLOOKUP(AL45,PARAMETRES!$A$16:$B$20,2,FALSE)))),"NP")</f>
        <v>0</v>
      </c>
      <c r="AP45" s="133" t="str">
        <f t="shared" si="20"/>
        <v>vendredi</v>
      </c>
      <c r="AQ45" s="134">
        <f t="shared" si="34"/>
        <v>45863</v>
      </c>
      <c r="AR45" s="128" t="str">
        <f t="shared" si="21"/>
        <v>V</v>
      </c>
      <c r="AS45" s="13" t="str">
        <f>IF(AND(AQ45&gt;='2-SEMAINE TYPE &amp; ANNUALISATION'!$E$18,AQ45&lt;='2-SEMAINE TYPE &amp; ANNUALISATION'!$F$18),IF(AR45="F","F",IF(OR(AP45="dimanche",AP45="samedi"),"",IF(OR(AR45="F",AR45="V"),"R",VLOOKUP(AP45,PARAMETRES!$A$16:$B$20,2,FALSE)))),"NP")</f>
        <v>R</v>
      </c>
      <c r="AT45" s="133" t="str">
        <f t="shared" si="22"/>
        <v>lundi</v>
      </c>
      <c r="AU45" s="134">
        <f t="shared" si="35"/>
        <v>45894</v>
      </c>
      <c r="AV45" s="128" t="str">
        <f t="shared" si="23"/>
        <v>V</v>
      </c>
      <c r="AW45" s="13" t="str">
        <f>IF(AND(AU45&gt;='2-SEMAINE TYPE &amp; ANNUALISATION'!$E$18,AU45&lt;='2-SEMAINE TYPE &amp; ANNUALISATION'!$F$18),IF(AV45="F","F",IF(OR(AT45="dimanche",AT45="samedi"),"",IF(OR(AV45="F",AV45="V"),"R",VLOOKUP(AT45,PARAMETRES!$A$16:$B$20,2,FALSE)))),"NP")</f>
        <v>R</v>
      </c>
    </row>
    <row r="46" spans="2:49" ht="22.2" customHeight="1" x14ac:dyDescent="0.3">
      <c r="B46" s="133" t="str">
        <f t="shared" si="0"/>
        <v>jeudi</v>
      </c>
      <c r="C46" s="134">
        <f t="shared" si="24"/>
        <v>45561</v>
      </c>
      <c r="D46" s="128" t="str">
        <f t="shared" si="1"/>
        <v/>
      </c>
      <c r="E46" s="13">
        <f>IF(AND(C46&gt;='2-SEMAINE TYPE &amp; ANNUALISATION'!$E$18,C46&lt;='2-SEMAINE TYPE &amp; ANNUALISATION'!$F$18),IF(D46="F","F",IF(OR(B46="dimanche",B46="samedi"),"",IF(OR(D46="F",D46="V"),"R",VLOOKUP(B46,PARAMETRES!$A$16:$B$20,2,FALSE)))),"NP")</f>
        <v>0</v>
      </c>
      <c r="F46" s="133" t="str">
        <f t="shared" si="2"/>
        <v>samedi</v>
      </c>
      <c r="G46" s="134">
        <f t="shared" si="25"/>
        <v>45591</v>
      </c>
      <c r="H46" s="128" t="str">
        <f t="shared" si="3"/>
        <v>V</v>
      </c>
      <c r="I46" s="13" t="str">
        <f>IF(AND(G46&gt;='2-SEMAINE TYPE &amp; ANNUALISATION'!$E$18,G46&lt;='2-SEMAINE TYPE &amp; ANNUALISATION'!$F$18),IF(H46="F","F",IF(OR(F46="dimanche",F46="samedi"),"",IF(OR(H46="F",H46="V"),"R",VLOOKUP(F46,PARAMETRES!$A$16:$B$20,2,FALSE)))),"NP")</f>
        <v/>
      </c>
      <c r="J46" s="133" t="str">
        <f t="shared" si="4"/>
        <v>mardi</v>
      </c>
      <c r="K46" s="134">
        <f t="shared" si="26"/>
        <v>45622</v>
      </c>
      <c r="L46" s="128" t="str">
        <f t="shared" si="5"/>
        <v/>
      </c>
      <c r="M46" s="13">
        <f>IF(AND(K46&gt;='2-SEMAINE TYPE &amp; ANNUALISATION'!$E$18,K46&lt;='2-SEMAINE TYPE &amp; ANNUALISATION'!$F$18),IF(L46="F","F",IF(OR(J46="dimanche",J46="samedi"),"",IF(OR(L46="F",L46="V"),"R",VLOOKUP(J46,PARAMETRES!$A$16:$B$20,2,FALSE)))),"NP")</f>
        <v>0</v>
      </c>
      <c r="N46" s="133" t="str">
        <f t="shared" si="6"/>
        <v>jeudi</v>
      </c>
      <c r="O46" s="134">
        <f t="shared" si="27"/>
        <v>45652</v>
      </c>
      <c r="P46" s="128" t="str">
        <f t="shared" si="7"/>
        <v>V</v>
      </c>
      <c r="Q46" s="13" t="str">
        <f>IF(AND(O46&gt;='2-SEMAINE TYPE &amp; ANNUALISATION'!$E$18,O46&lt;='2-SEMAINE TYPE &amp; ANNUALISATION'!$F$18),IF(P46="F","F",IF(OR(N46="dimanche",N46="samedi"),"",IF(OR(P46="F",P46="V"),"R",VLOOKUP(N46,PARAMETRES!$A$16:$B$20,2,FALSE)))),"NP")</f>
        <v>R</v>
      </c>
      <c r="R46" s="135" t="str">
        <f t="shared" si="8"/>
        <v>dimanche</v>
      </c>
      <c r="S46" s="136">
        <f t="shared" si="28"/>
        <v>45683</v>
      </c>
      <c r="T46" s="128" t="str">
        <f t="shared" si="9"/>
        <v/>
      </c>
      <c r="U46" s="13" t="str">
        <f>IF(AND(S46&gt;='2-SEMAINE TYPE &amp; ANNUALISATION'!$E$18,S46&lt;='2-SEMAINE TYPE &amp; ANNUALISATION'!$F$18),IF(T46="F","F",IF(OR(R46="dimanche",R46="samedi"),"",IF(OR(T46="F",T46="V"),"R",VLOOKUP(R46,PARAMETRES!$A$16:$B$20,2,FALSE)))),"NP")</f>
        <v/>
      </c>
      <c r="V46" s="133" t="str">
        <f t="shared" si="10"/>
        <v>mercredi</v>
      </c>
      <c r="W46" s="134">
        <f t="shared" si="29"/>
        <v>45714</v>
      </c>
      <c r="X46" s="128" t="str">
        <f t="shared" si="11"/>
        <v/>
      </c>
      <c r="Y46" s="13">
        <f>IF(AND(W46&gt;='2-SEMAINE TYPE &amp; ANNUALISATION'!$E$18,W46&lt;='2-SEMAINE TYPE &amp; ANNUALISATION'!$F$18),IF(X46="F","F",IF(OR(V46="dimanche",V46="samedi"),"",IF(OR(X46="F",X46="V"),"R",VLOOKUP(V46,PARAMETRES!$A$16:$B$20,2,FALSE)))),"NP")</f>
        <v>0</v>
      </c>
      <c r="Z46" s="137" t="str">
        <f t="shared" si="12"/>
        <v>mercredi</v>
      </c>
      <c r="AA46" s="134">
        <f t="shared" si="30"/>
        <v>45742</v>
      </c>
      <c r="AB46" s="128" t="str">
        <f t="shared" si="13"/>
        <v/>
      </c>
      <c r="AC46" s="13">
        <f>IF(AND(AA46&gt;='2-SEMAINE TYPE &amp; ANNUALISATION'!$E$18,AA46&lt;='2-SEMAINE TYPE &amp; ANNUALISATION'!$F$18),IF(AB46="F","F",IF(OR(Z46="dimanche",Z46="samedi"),"",IF(OR(AB46="F",AB46="V"),"R",VLOOKUP(Z46,PARAMETRES!$A$16:$B$20,2,FALSE)))),"NP")</f>
        <v>0</v>
      </c>
      <c r="AD46" s="133" t="str">
        <f t="shared" si="14"/>
        <v>samedi</v>
      </c>
      <c r="AE46" s="134">
        <f t="shared" si="31"/>
        <v>45773</v>
      </c>
      <c r="AF46" s="128" t="str">
        <f t="shared" si="15"/>
        <v/>
      </c>
      <c r="AG46" s="13" t="str">
        <f>IF(AND(AE46&gt;='2-SEMAINE TYPE &amp; ANNUALISATION'!$E$18,AE46&lt;='2-SEMAINE TYPE &amp; ANNUALISATION'!$F$18),IF(AF46="F","F",IF(OR(AD46="dimanche",AD46="samedi"),"",IF(OR(AF46="F",AF46="V"),"R",VLOOKUP(AD46,PARAMETRES!$A$16:$B$20,2,FALSE)))),"NP")</f>
        <v/>
      </c>
      <c r="AH46" s="133" t="str">
        <f t="shared" si="16"/>
        <v>lundi</v>
      </c>
      <c r="AI46" s="138">
        <f t="shared" si="32"/>
        <v>45803</v>
      </c>
      <c r="AJ46" s="128" t="str">
        <f t="shared" si="17"/>
        <v/>
      </c>
      <c r="AK46" s="13">
        <f>IF(AND(AI46&gt;='2-SEMAINE TYPE &amp; ANNUALISATION'!$E$18,AI46&lt;='2-SEMAINE TYPE &amp; ANNUALISATION'!$F$18),IF(AJ46="F","F",IF(OR(AH46="dimanche",AH46="samedi"),"",IF(OR(AJ46="F",AJ46="V"),"R",VLOOKUP(AH46,PARAMETRES!$A$16:$B$20,2,FALSE)))),"NP")</f>
        <v>0.22916666666666663</v>
      </c>
      <c r="AL46" s="133" t="str">
        <f t="shared" si="18"/>
        <v>jeudi</v>
      </c>
      <c r="AM46" s="139">
        <f t="shared" si="33"/>
        <v>45834</v>
      </c>
      <c r="AN46" s="128" t="str">
        <f t="shared" si="19"/>
        <v/>
      </c>
      <c r="AO46" s="13">
        <f>IF(AND(AM46&gt;='2-SEMAINE TYPE &amp; ANNUALISATION'!$E$18,AM46&lt;='2-SEMAINE TYPE &amp; ANNUALISATION'!$F$18),IF(AN46="F","F",IF(OR(AL46="dimanche",AL46="samedi"),"",IF(OR(AN46="F",AN46="V"),"R",VLOOKUP(AL46,PARAMETRES!$A$16:$B$20,2,FALSE)))),"NP")</f>
        <v>0</v>
      </c>
      <c r="AP46" s="133" t="str">
        <f t="shared" si="20"/>
        <v>samedi</v>
      </c>
      <c r="AQ46" s="134">
        <f t="shared" si="34"/>
        <v>45864</v>
      </c>
      <c r="AR46" s="128" t="str">
        <f t="shared" si="21"/>
        <v>V</v>
      </c>
      <c r="AS46" s="13" t="str">
        <f>IF(AND(AQ46&gt;='2-SEMAINE TYPE &amp; ANNUALISATION'!$E$18,AQ46&lt;='2-SEMAINE TYPE &amp; ANNUALISATION'!$F$18),IF(AR46="F","F",IF(OR(AP46="dimanche",AP46="samedi"),"",IF(OR(AR46="F",AR46="V"),"R",VLOOKUP(AP46,PARAMETRES!$A$16:$B$20,2,FALSE)))),"NP")</f>
        <v/>
      </c>
      <c r="AT46" s="133" t="str">
        <f t="shared" si="22"/>
        <v>mardi</v>
      </c>
      <c r="AU46" s="134">
        <f t="shared" si="35"/>
        <v>45895</v>
      </c>
      <c r="AV46" s="128" t="str">
        <f t="shared" si="23"/>
        <v>V</v>
      </c>
      <c r="AW46" s="13" t="str">
        <f>IF(AND(AU46&gt;='2-SEMAINE TYPE &amp; ANNUALISATION'!$E$18,AU46&lt;='2-SEMAINE TYPE &amp; ANNUALISATION'!$F$18),IF(AV46="F","F",IF(OR(AT46="dimanche",AT46="samedi"),"",IF(OR(AV46="F",AV46="V"),"R",VLOOKUP(AT46,PARAMETRES!$A$16:$B$20,2,FALSE)))),"NP")</f>
        <v>R</v>
      </c>
    </row>
    <row r="47" spans="2:49" ht="22.2" customHeight="1" x14ac:dyDescent="0.3">
      <c r="B47" s="133" t="str">
        <f t="shared" si="0"/>
        <v>vendredi</v>
      </c>
      <c r="C47" s="134">
        <f t="shared" si="24"/>
        <v>45562</v>
      </c>
      <c r="D47" s="128" t="str">
        <f t="shared" si="1"/>
        <v/>
      </c>
      <c r="E47" s="13">
        <f>IF(AND(C47&gt;='2-SEMAINE TYPE &amp; ANNUALISATION'!$E$18,C47&lt;='2-SEMAINE TYPE &amp; ANNUALISATION'!$F$18),IF(D47="F","F",IF(OR(B47="dimanche",B47="samedi"),"",IF(OR(D47="F",D47="V"),"R",VLOOKUP(B47,PARAMETRES!$A$16:$B$20,2,FALSE)))),"NP")</f>
        <v>0</v>
      </c>
      <c r="F47" s="133" t="str">
        <f t="shared" si="2"/>
        <v>dimanche</v>
      </c>
      <c r="G47" s="134">
        <f t="shared" si="25"/>
        <v>45592</v>
      </c>
      <c r="H47" s="128" t="str">
        <f t="shared" si="3"/>
        <v>V</v>
      </c>
      <c r="I47" s="13" t="str">
        <f>IF(AND(G47&gt;='2-SEMAINE TYPE &amp; ANNUALISATION'!$E$18,G47&lt;='2-SEMAINE TYPE &amp; ANNUALISATION'!$F$18),IF(H47="F","F",IF(OR(F47="dimanche",F47="samedi"),"",IF(OR(H47="F",H47="V"),"R",VLOOKUP(F47,PARAMETRES!$A$16:$B$20,2,FALSE)))),"NP")</f>
        <v/>
      </c>
      <c r="J47" s="133" t="str">
        <f t="shared" si="4"/>
        <v>mercredi</v>
      </c>
      <c r="K47" s="134">
        <f t="shared" si="26"/>
        <v>45623</v>
      </c>
      <c r="L47" s="128" t="str">
        <f t="shared" si="5"/>
        <v/>
      </c>
      <c r="M47" s="13">
        <f>IF(AND(K47&gt;='2-SEMAINE TYPE &amp; ANNUALISATION'!$E$18,K47&lt;='2-SEMAINE TYPE &amp; ANNUALISATION'!$F$18),IF(L47="F","F",IF(OR(J47="dimanche",J47="samedi"),"",IF(OR(L47="F",L47="V"),"R",VLOOKUP(J47,PARAMETRES!$A$16:$B$20,2,FALSE)))),"NP")</f>
        <v>0</v>
      </c>
      <c r="N47" s="133" t="str">
        <f t="shared" si="6"/>
        <v>vendredi</v>
      </c>
      <c r="O47" s="134">
        <f t="shared" si="27"/>
        <v>45653</v>
      </c>
      <c r="P47" s="128" t="str">
        <f t="shared" si="7"/>
        <v>V</v>
      </c>
      <c r="Q47" s="13" t="str">
        <f>IF(AND(O47&gt;='2-SEMAINE TYPE &amp; ANNUALISATION'!$E$18,O47&lt;='2-SEMAINE TYPE &amp; ANNUALISATION'!$F$18),IF(P47="F","F",IF(OR(N47="dimanche",N47="samedi"),"",IF(OR(P47="F",P47="V"),"R",VLOOKUP(N47,PARAMETRES!$A$16:$B$20,2,FALSE)))),"NP")</f>
        <v>R</v>
      </c>
      <c r="R47" s="133" t="str">
        <f t="shared" si="8"/>
        <v>lundi</v>
      </c>
      <c r="S47" s="136">
        <f t="shared" si="28"/>
        <v>45684</v>
      </c>
      <c r="T47" s="128" t="str">
        <f t="shared" si="9"/>
        <v/>
      </c>
      <c r="U47" s="13">
        <f>IF(AND(S47&gt;='2-SEMAINE TYPE &amp; ANNUALISATION'!$E$18,S47&lt;='2-SEMAINE TYPE &amp; ANNUALISATION'!$F$18),IF(T47="F","F",IF(OR(R47="dimanche",R47="samedi"),"",IF(OR(T47="F",T47="V"),"R",VLOOKUP(R47,PARAMETRES!$A$16:$B$20,2,FALSE)))),"NP")</f>
        <v>0.22916666666666663</v>
      </c>
      <c r="V47" s="135" t="str">
        <f t="shared" si="10"/>
        <v>jeudi</v>
      </c>
      <c r="W47" s="134">
        <f t="shared" si="29"/>
        <v>45715</v>
      </c>
      <c r="X47" s="128" t="str">
        <f t="shared" si="11"/>
        <v/>
      </c>
      <c r="Y47" s="13">
        <f>IF(AND(W47&gt;='2-SEMAINE TYPE &amp; ANNUALISATION'!$E$18,W47&lt;='2-SEMAINE TYPE &amp; ANNUALISATION'!$F$18),IF(X47="F","F",IF(OR(V47="dimanche",V47="samedi"),"",IF(OR(X47="F",X47="V"),"R",VLOOKUP(V47,PARAMETRES!$A$16:$B$20,2,FALSE)))),"NP")</f>
        <v>0</v>
      </c>
      <c r="Z47" s="137" t="str">
        <f t="shared" si="12"/>
        <v>jeudi</v>
      </c>
      <c r="AA47" s="134">
        <f t="shared" si="30"/>
        <v>45743</v>
      </c>
      <c r="AB47" s="128" t="str">
        <f t="shared" si="13"/>
        <v/>
      </c>
      <c r="AC47" s="13">
        <f>IF(AND(AA47&gt;='2-SEMAINE TYPE &amp; ANNUALISATION'!$E$18,AA47&lt;='2-SEMAINE TYPE &amp; ANNUALISATION'!$F$18),IF(AB47="F","F",IF(OR(Z47="dimanche",Z47="samedi"),"",IF(OR(AB47="F",AB47="V"),"R",VLOOKUP(Z47,PARAMETRES!$A$16:$B$20,2,FALSE)))),"NP")</f>
        <v>0</v>
      </c>
      <c r="AD47" s="133" t="str">
        <f t="shared" si="14"/>
        <v>dimanche</v>
      </c>
      <c r="AE47" s="134">
        <f t="shared" si="31"/>
        <v>45774</v>
      </c>
      <c r="AF47" s="128" t="str">
        <f t="shared" si="15"/>
        <v/>
      </c>
      <c r="AG47" s="13" t="str">
        <f>IF(AND(AE47&gt;='2-SEMAINE TYPE &amp; ANNUALISATION'!$E$18,AE47&lt;='2-SEMAINE TYPE &amp; ANNUALISATION'!$F$18),IF(AF47="F","F",IF(OR(AD47="dimanche",AD47="samedi"),"",IF(OR(AF47="F",AF47="V"),"R",VLOOKUP(AD47,PARAMETRES!$A$16:$B$20,2,FALSE)))),"NP")</f>
        <v/>
      </c>
      <c r="AH47" s="133" t="str">
        <f t="shared" si="16"/>
        <v>mardi</v>
      </c>
      <c r="AI47" s="138">
        <f t="shared" si="32"/>
        <v>45804</v>
      </c>
      <c r="AJ47" s="128" t="str">
        <f t="shared" si="17"/>
        <v/>
      </c>
      <c r="AK47" s="13">
        <f>IF(AND(AI47&gt;='2-SEMAINE TYPE &amp; ANNUALISATION'!$E$18,AI47&lt;='2-SEMAINE TYPE &amp; ANNUALISATION'!$F$18),IF(AJ47="F","F",IF(OR(AH47="dimanche",AH47="samedi"),"",IF(OR(AJ47="F",AJ47="V"),"R",VLOOKUP(AH47,PARAMETRES!$A$16:$B$20,2,FALSE)))),"NP")</f>
        <v>0</v>
      </c>
      <c r="AL47" s="133" t="str">
        <f t="shared" si="18"/>
        <v>vendredi</v>
      </c>
      <c r="AM47" s="139">
        <f t="shared" si="33"/>
        <v>45835</v>
      </c>
      <c r="AN47" s="128" t="str">
        <f t="shared" si="19"/>
        <v/>
      </c>
      <c r="AO47" s="13">
        <f>IF(AND(AM47&gt;='2-SEMAINE TYPE &amp; ANNUALISATION'!$E$18,AM47&lt;='2-SEMAINE TYPE &amp; ANNUALISATION'!$F$18),IF(AN47="F","F",IF(OR(AL47="dimanche",AL47="samedi"),"",IF(OR(AN47="F",AN47="V"),"R",VLOOKUP(AL47,PARAMETRES!$A$16:$B$20,2,FALSE)))),"NP")</f>
        <v>0</v>
      </c>
      <c r="AP47" s="133" t="str">
        <f t="shared" si="20"/>
        <v>dimanche</v>
      </c>
      <c r="AQ47" s="134">
        <f t="shared" si="34"/>
        <v>45865</v>
      </c>
      <c r="AR47" s="128" t="str">
        <f t="shared" si="21"/>
        <v>V</v>
      </c>
      <c r="AS47" s="13" t="str">
        <f>IF(AND(AQ47&gt;='2-SEMAINE TYPE &amp; ANNUALISATION'!$E$18,AQ47&lt;='2-SEMAINE TYPE &amp; ANNUALISATION'!$F$18),IF(AR47="F","F",IF(OR(AP47="dimanche",AP47="samedi"),"",IF(OR(AR47="F",AR47="V"),"R",VLOOKUP(AP47,PARAMETRES!$A$16:$B$20,2,FALSE)))),"NP")</f>
        <v/>
      </c>
      <c r="AT47" s="133" t="str">
        <f t="shared" si="22"/>
        <v>mercredi</v>
      </c>
      <c r="AU47" s="134">
        <f t="shared" si="35"/>
        <v>45896</v>
      </c>
      <c r="AV47" s="128" t="str">
        <f t="shared" si="23"/>
        <v>V</v>
      </c>
      <c r="AW47" s="13" t="str">
        <f>IF(AND(AU47&gt;='2-SEMAINE TYPE &amp; ANNUALISATION'!$E$18,AU47&lt;='2-SEMAINE TYPE &amp; ANNUALISATION'!$F$18),IF(AV47="F","F",IF(OR(AT47="dimanche",AT47="samedi"),"",IF(OR(AV47="F",AV47="V"),"R",VLOOKUP(AT47,PARAMETRES!$A$16:$B$20,2,FALSE)))),"NP")</f>
        <v>R</v>
      </c>
    </row>
    <row r="48" spans="2:49" ht="22.2" customHeight="1" x14ac:dyDescent="0.3">
      <c r="B48" s="133" t="str">
        <f t="shared" si="0"/>
        <v>samedi</v>
      </c>
      <c r="C48" s="134">
        <f t="shared" si="24"/>
        <v>45563</v>
      </c>
      <c r="D48" s="128" t="str">
        <f t="shared" si="1"/>
        <v/>
      </c>
      <c r="E48" s="13" t="str">
        <f>IF(AND(C48&gt;='2-SEMAINE TYPE &amp; ANNUALISATION'!$E$18,C48&lt;='2-SEMAINE TYPE &amp; ANNUALISATION'!$F$18),IF(D48="F","F",IF(OR(B48="dimanche",B48="samedi"),"",IF(OR(D48="F",D48="V"),"R",VLOOKUP(B48,PARAMETRES!$A$16:$B$20,2,FALSE)))),"NP")</f>
        <v/>
      </c>
      <c r="F48" s="133" t="str">
        <f t="shared" si="2"/>
        <v>lundi</v>
      </c>
      <c r="G48" s="134">
        <f t="shared" si="25"/>
        <v>45593</v>
      </c>
      <c r="H48" s="128" t="str">
        <f t="shared" si="3"/>
        <v>V</v>
      </c>
      <c r="I48" s="13" t="str">
        <f>IF(AND(G48&gt;='2-SEMAINE TYPE &amp; ANNUALISATION'!$E$18,G48&lt;='2-SEMAINE TYPE &amp; ANNUALISATION'!$F$18),IF(H48="F","F",IF(OR(F48="dimanche",F48="samedi"),"",IF(OR(H48="F",H48="V"),"R",VLOOKUP(F48,PARAMETRES!$A$16:$B$20,2,FALSE)))),"NP")</f>
        <v>R</v>
      </c>
      <c r="J48" s="133" t="str">
        <f t="shared" si="4"/>
        <v>jeudi</v>
      </c>
      <c r="K48" s="134">
        <f t="shared" si="26"/>
        <v>45624</v>
      </c>
      <c r="L48" s="128" t="str">
        <f t="shared" si="5"/>
        <v/>
      </c>
      <c r="M48" s="13">
        <f>IF(AND(K48&gt;='2-SEMAINE TYPE &amp; ANNUALISATION'!$E$18,K48&lt;='2-SEMAINE TYPE &amp; ANNUALISATION'!$F$18),IF(L48="F","F",IF(OR(J48="dimanche",J48="samedi"),"",IF(OR(L48="F",L48="V"),"R",VLOOKUP(J48,PARAMETRES!$A$16:$B$20,2,FALSE)))),"NP")</f>
        <v>0</v>
      </c>
      <c r="N48" s="133" t="str">
        <f t="shared" si="6"/>
        <v>samedi</v>
      </c>
      <c r="O48" s="134">
        <f t="shared" si="27"/>
        <v>45654</v>
      </c>
      <c r="P48" s="128" t="str">
        <f t="shared" si="7"/>
        <v>V</v>
      </c>
      <c r="Q48" s="13" t="str">
        <f>IF(AND(O48&gt;='2-SEMAINE TYPE &amp; ANNUALISATION'!$E$18,O48&lt;='2-SEMAINE TYPE &amp; ANNUALISATION'!$F$18),IF(P48="F","F",IF(OR(N48="dimanche",N48="samedi"),"",IF(OR(P48="F",P48="V"),"R",VLOOKUP(N48,PARAMETRES!$A$16:$B$20,2,FALSE)))),"NP")</f>
        <v/>
      </c>
      <c r="R48" s="133" t="str">
        <f t="shared" si="8"/>
        <v>mardi</v>
      </c>
      <c r="S48" s="136">
        <f t="shared" si="28"/>
        <v>45685</v>
      </c>
      <c r="T48" s="128" t="str">
        <f t="shared" si="9"/>
        <v/>
      </c>
      <c r="U48" s="13">
        <f>IF(AND(S48&gt;='2-SEMAINE TYPE &amp; ANNUALISATION'!$E$18,S48&lt;='2-SEMAINE TYPE &amp; ANNUALISATION'!$F$18),IF(T48="F","F",IF(OR(R48="dimanche",R48="samedi"),"",IF(OR(T48="F",T48="V"),"R",VLOOKUP(R48,PARAMETRES!$A$16:$B$20,2,FALSE)))),"NP")</f>
        <v>0</v>
      </c>
      <c r="V48" s="135" t="str">
        <f t="shared" si="10"/>
        <v>vendredi</v>
      </c>
      <c r="W48" s="134">
        <f t="shared" si="29"/>
        <v>45716</v>
      </c>
      <c r="X48" s="128" t="str">
        <f t="shared" si="11"/>
        <v/>
      </c>
      <c r="Y48" s="13">
        <f>IF(AND(W48&gt;='2-SEMAINE TYPE &amp; ANNUALISATION'!$E$18,W48&lt;='2-SEMAINE TYPE &amp; ANNUALISATION'!$F$18),IF(X48="F","F",IF(OR(V48="dimanche",V48="samedi"),"",IF(OR(X48="F",X48="V"),"R",VLOOKUP(V48,PARAMETRES!$A$16:$B$20,2,FALSE)))),"NP")</f>
        <v>0</v>
      </c>
      <c r="Z48" s="137" t="str">
        <f t="shared" si="12"/>
        <v>vendredi</v>
      </c>
      <c r="AA48" s="134">
        <f t="shared" si="30"/>
        <v>45744</v>
      </c>
      <c r="AB48" s="128" t="str">
        <f t="shared" si="13"/>
        <v/>
      </c>
      <c r="AC48" s="13">
        <f>IF(AND(AA48&gt;='2-SEMAINE TYPE &amp; ANNUALISATION'!$E$18,AA48&lt;='2-SEMAINE TYPE &amp; ANNUALISATION'!$F$18),IF(AB48="F","F",IF(OR(Z48="dimanche",Z48="samedi"),"",IF(OR(AB48="F",AB48="V"),"R",VLOOKUP(Z48,PARAMETRES!$A$16:$B$20,2,FALSE)))),"NP")</f>
        <v>0</v>
      </c>
      <c r="AD48" s="133" t="str">
        <f t="shared" si="14"/>
        <v>lundi</v>
      </c>
      <c r="AE48" s="134">
        <f t="shared" si="31"/>
        <v>45775</v>
      </c>
      <c r="AF48" s="128" t="str">
        <f t="shared" si="15"/>
        <v/>
      </c>
      <c r="AG48" s="13">
        <f>IF(AND(AE48&gt;='2-SEMAINE TYPE &amp; ANNUALISATION'!$E$18,AE48&lt;='2-SEMAINE TYPE &amp; ANNUALISATION'!$F$18),IF(AF48="F","F",IF(OR(AD48="dimanche",AD48="samedi"),"",IF(OR(AF48="F",AF48="V"),"R",VLOOKUP(AD48,PARAMETRES!$A$16:$B$20,2,FALSE)))),"NP")</f>
        <v>0.22916666666666663</v>
      </c>
      <c r="AH48" s="133" t="str">
        <f t="shared" si="16"/>
        <v>mercredi</v>
      </c>
      <c r="AI48" s="138">
        <f t="shared" si="32"/>
        <v>45805</v>
      </c>
      <c r="AJ48" s="128" t="str">
        <f t="shared" si="17"/>
        <v/>
      </c>
      <c r="AK48" s="13">
        <f>IF(AND(AI48&gt;='2-SEMAINE TYPE &amp; ANNUALISATION'!$E$18,AI48&lt;='2-SEMAINE TYPE &amp; ANNUALISATION'!$F$18),IF(AJ48="F","F",IF(OR(AH48="dimanche",AH48="samedi"),"",IF(OR(AJ48="F",AJ48="V"),"R",VLOOKUP(AH48,PARAMETRES!$A$16:$B$20,2,FALSE)))),"NP")</f>
        <v>0</v>
      </c>
      <c r="AL48" s="133" t="str">
        <f t="shared" si="18"/>
        <v>samedi</v>
      </c>
      <c r="AM48" s="139">
        <f t="shared" si="33"/>
        <v>45836</v>
      </c>
      <c r="AN48" s="128" t="str">
        <f t="shared" si="19"/>
        <v/>
      </c>
      <c r="AO48" s="13" t="str">
        <f>IF(AND(AM48&gt;='2-SEMAINE TYPE &amp; ANNUALISATION'!$E$18,AM48&lt;='2-SEMAINE TYPE &amp; ANNUALISATION'!$F$18),IF(AN48="F","F",IF(OR(AL48="dimanche",AL48="samedi"),"",IF(OR(AN48="F",AN48="V"),"R",VLOOKUP(AL48,PARAMETRES!$A$16:$B$20,2,FALSE)))),"NP")</f>
        <v/>
      </c>
      <c r="AP48" s="133" t="str">
        <f t="shared" si="20"/>
        <v>lundi</v>
      </c>
      <c r="AQ48" s="134">
        <f t="shared" si="34"/>
        <v>45866</v>
      </c>
      <c r="AR48" s="128" t="str">
        <f t="shared" si="21"/>
        <v>V</v>
      </c>
      <c r="AS48" s="13" t="str">
        <f>IF(AND(AQ48&gt;='2-SEMAINE TYPE &amp; ANNUALISATION'!$E$18,AQ48&lt;='2-SEMAINE TYPE &amp; ANNUALISATION'!$F$18),IF(AR48="F","F",IF(OR(AP48="dimanche",AP48="samedi"),"",IF(OR(AR48="F",AR48="V"),"R",VLOOKUP(AP48,PARAMETRES!$A$16:$B$20,2,FALSE)))),"NP")</f>
        <v>R</v>
      </c>
      <c r="AT48" s="133" t="str">
        <f t="shared" si="22"/>
        <v>jeudi</v>
      </c>
      <c r="AU48" s="134">
        <f t="shared" si="35"/>
        <v>45897</v>
      </c>
      <c r="AV48" s="128" t="str">
        <f t="shared" si="23"/>
        <v>V</v>
      </c>
      <c r="AW48" s="13" t="str">
        <f>IF(AND(AU48&gt;='2-SEMAINE TYPE &amp; ANNUALISATION'!$E$18,AU48&lt;='2-SEMAINE TYPE &amp; ANNUALISATION'!$F$18),IF(AV48="F","F",IF(OR(AT48="dimanche",AT48="samedi"),"",IF(OR(AV48="F",AV48="V"),"R",VLOOKUP(AT48,PARAMETRES!$A$16:$B$20,2,FALSE)))),"NP")</f>
        <v>R</v>
      </c>
    </row>
    <row r="49" spans="2:52" ht="22.2" customHeight="1" x14ac:dyDescent="0.3">
      <c r="B49" s="133" t="str">
        <f t="shared" si="0"/>
        <v>dimanche</v>
      </c>
      <c r="C49" s="134">
        <f t="shared" si="24"/>
        <v>45564</v>
      </c>
      <c r="D49" s="128" t="str">
        <f t="shared" si="1"/>
        <v/>
      </c>
      <c r="E49" s="13" t="str">
        <f>IF(AND(C49&gt;='2-SEMAINE TYPE &amp; ANNUALISATION'!$E$18,C49&lt;='2-SEMAINE TYPE &amp; ANNUALISATION'!$F$18),IF(D49="F","F",IF(OR(B49="dimanche",B49="samedi"),"",IF(OR(D49="F",D49="V"),"R",VLOOKUP(B49,PARAMETRES!$A$16:$B$20,2,FALSE)))),"NP")</f>
        <v/>
      </c>
      <c r="F49" s="133" t="str">
        <f t="shared" si="2"/>
        <v>mardi</v>
      </c>
      <c r="G49" s="134">
        <f t="shared" si="25"/>
        <v>45594</v>
      </c>
      <c r="H49" s="128" t="str">
        <f t="shared" si="3"/>
        <v>V</v>
      </c>
      <c r="I49" s="13" t="str">
        <f>IF(AND(G49&gt;='2-SEMAINE TYPE &amp; ANNUALISATION'!$E$18,G49&lt;='2-SEMAINE TYPE &amp; ANNUALISATION'!$F$18),IF(H49="F","F",IF(OR(F49="dimanche",F49="samedi"),"",IF(OR(H49="F",H49="V"),"R",VLOOKUP(F49,PARAMETRES!$A$16:$B$20,2,FALSE)))),"NP")</f>
        <v>R</v>
      </c>
      <c r="J49" s="133" t="str">
        <f t="shared" si="4"/>
        <v>vendredi</v>
      </c>
      <c r="K49" s="134">
        <f t="shared" si="26"/>
        <v>45625</v>
      </c>
      <c r="L49" s="128" t="str">
        <f t="shared" si="5"/>
        <v/>
      </c>
      <c r="M49" s="13">
        <f>IF(AND(K49&gt;='2-SEMAINE TYPE &amp; ANNUALISATION'!$E$18,K49&lt;='2-SEMAINE TYPE &amp; ANNUALISATION'!$F$18),IF(L49="F","F",IF(OR(J49="dimanche",J49="samedi"),"",IF(OR(L49="F",L49="V"),"R",VLOOKUP(J49,PARAMETRES!$A$16:$B$20,2,FALSE)))),"NP")</f>
        <v>0</v>
      </c>
      <c r="N49" s="133" t="str">
        <f t="shared" si="6"/>
        <v>dimanche</v>
      </c>
      <c r="O49" s="134">
        <f t="shared" si="27"/>
        <v>45655</v>
      </c>
      <c r="P49" s="128" t="str">
        <f t="shared" si="7"/>
        <v>V</v>
      </c>
      <c r="Q49" s="13" t="str">
        <f>IF(AND(O49&gt;='2-SEMAINE TYPE &amp; ANNUALISATION'!$E$18,O49&lt;='2-SEMAINE TYPE &amp; ANNUALISATION'!$F$18),IF(P49="F","F",IF(OR(N49="dimanche",N49="samedi"),"",IF(OR(P49="F",P49="V"),"R",VLOOKUP(N49,PARAMETRES!$A$16:$B$20,2,FALSE)))),"NP")</f>
        <v/>
      </c>
      <c r="R49" s="135" t="str">
        <f t="shared" si="8"/>
        <v>mercredi</v>
      </c>
      <c r="S49" s="136">
        <f t="shared" si="28"/>
        <v>45686</v>
      </c>
      <c r="T49" s="128" t="str">
        <f t="shared" si="9"/>
        <v/>
      </c>
      <c r="U49" s="13">
        <f>IF(AND(S49&gt;='2-SEMAINE TYPE &amp; ANNUALISATION'!$E$18,S49&lt;='2-SEMAINE TYPE &amp; ANNUALISATION'!$F$18),IF(T49="F","F",IF(OR(R49="dimanche",R49="samedi"),"",IF(OR(T49="F",T49="V"),"R",VLOOKUP(R49,PARAMETRES!$A$16:$B$20,2,FALSE)))),"NP")</f>
        <v>0</v>
      </c>
      <c r="V49" s="135" t="str">
        <f>IF(OR(AA1="2027-2028",AA1="2031-2032"),TEXT(W49,"JJJJJJJJJ"),"")</f>
        <v/>
      </c>
      <c r="W49" s="134" t="str">
        <f>IF(OR(AA1="2027-2028",AA1="2031-2032"),(DATE(YEAR(W48),MONTH(W48),DAY(W48)+1)),"")</f>
        <v/>
      </c>
      <c r="X49" s="128" t="str">
        <f t="shared" si="11"/>
        <v/>
      </c>
      <c r="Y49" s="13" t="str">
        <f>IF(W49="","",IF(AND(W49&gt;='2-SEMAINE TYPE &amp; ANNUALISATION'!$E$18,W49&lt;='2-SEMAINE TYPE &amp; ANNUALISATION'!$F$18),IF(X49="F","F",IF(OR(V49="dimanche",V49="samedi"),"",IF(OR(X49="F",X49="V"),"R",VLOOKUP(V49,PARAMETRES!$A$16:$B$20,2,FALSE)))),"NP"))</f>
        <v/>
      </c>
      <c r="Z49" s="137" t="str">
        <f t="shared" si="12"/>
        <v>samedi</v>
      </c>
      <c r="AA49" s="134">
        <f t="shared" si="30"/>
        <v>45745</v>
      </c>
      <c r="AB49" s="128" t="str">
        <f t="shared" si="13"/>
        <v/>
      </c>
      <c r="AC49" s="13" t="str">
        <f>IF(AND(AA49&gt;='2-SEMAINE TYPE &amp; ANNUALISATION'!$E$18,AA49&lt;='2-SEMAINE TYPE &amp; ANNUALISATION'!$F$18),IF(AB49="F","F",IF(OR(Z49="dimanche",Z49="samedi"),"",IF(OR(AB49="F",AB49="V"),"R",VLOOKUP(Z49,PARAMETRES!$A$16:$B$20,2,FALSE)))),"NP")</f>
        <v/>
      </c>
      <c r="AD49" s="133" t="str">
        <f t="shared" si="14"/>
        <v>mardi</v>
      </c>
      <c r="AE49" s="134">
        <f t="shared" si="31"/>
        <v>45776</v>
      </c>
      <c r="AF49" s="128" t="str">
        <f t="shared" si="15"/>
        <v/>
      </c>
      <c r="AG49" s="13">
        <f>IF(AND(AE49&gt;='2-SEMAINE TYPE &amp; ANNUALISATION'!$E$18,AE49&lt;='2-SEMAINE TYPE &amp; ANNUALISATION'!$F$18),IF(AF49="F","F",IF(OR(AD49="dimanche",AD49="samedi"),"",IF(OR(AF49="F",AF49="V"),"R",VLOOKUP(AD49,PARAMETRES!$A$16:$B$20,2,FALSE)))),"NP")</f>
        <v>0</v>
      </c>
      <c r="AH49" s="133" t="str">
        <f t="shared" si="16"/>
        <v>jeudi</v>
      </c>
      <c r="AI49" s="138">
        <f t="shared" si="32"/>
        <v>45806</v>
      </c>
      <c r="AJ49" s="128" t="str">
        <f t="shared" si="17"/>
        <v>F</v>
      </c>
      <c r="AK49" s="13" t="str">
        <f>IF(AND(AI49&gt;='2-SEMAINE TYPE &amp; ANNUALISATION'!$E$18,AI49&lt;='2-SEMAINE TYPE &amp; ANNUALISATION'!$F$18),IF(AJ49="F","F",IF(OR(AH49="dimanche",AH49="samedi"),"",IF(OR(AJ49="F",AJ49="V"),"R",VLOOKUP(AH49,PARAMETRES!$A$16:$B$20,2,FALSE)))),"NP")</f>
        <v>F</v>
      </c>
      <c r="AL49" s="133" t="str">
        <f t="shared" si="18"/>
        <v>dimanche</v>
      </c>
      <c r="AM49" s="139">
        <f t="shared" si="33"/>
        <v>45837</v>
      </c>
      <c r="AN49" s="128" t="str">
        <f t="shared" si="19"/>
        <v/>
      </c>
      <c r="AO49" s="13" t="str">
        <f>IF(AND(AM49&gt;='2-SEMAINE TYPE &amp; ANNUALISATION'!$E$18,AM49&lt;='2-SEMAINE TYPE &amp; ANNUALISATION'!$F$18),IF(AN49="F","F",IF(OR(AL49="dimanche",AL49="samedi"),"",IF(OR(AN49="F",AN49="V"),"R",VLOOKUP(AL49,PARAMETRES!$A$16:$B$20,2,FALSE)))),"NP")</f>
        <v/>
      </c>
      <c r="AP49" s="133" t="str">
        <f t="shared" si="20"/>
        <v>mardi</v>
      </c>
      <c r="AQ49" s="134">
        <f t="shared" si="34"/>
        <v>45867</v>
      </c>
      <c r="AR49" s="128" t="str">
        <f t="shared" si="21"/>
        <v>V</v>
      </c>
      <c r="AS49" s="13" t="str">
        <f>IF(AND(AQ49&gt;='2-SEMAINE TYPE &amp; ANNUALISATION'!$E$18,AQ49&lt;='2-SEMAINE TYPE &amp; ANNUALISATION'!$F$18),IF(AR49="F","F",IF(OR(AP49="dimanche",AP49="samedi"),"",IF(OR(AR49="F",AR49="V"),"R",VLOOKUP(AP49,PARAMETRES!$A$16:$B$20,2,FALSE)))),"NP")</f>
        <v>R</v>
      </c>
      <c r="AT49" s="133" t="str">
        <f t="shared" si="22"/>
        <v>vendredi</v>
      </c>
      <c r="AU49" s="134">
        <f t="shared" si="35"/>
        <v>45898</v>
      </c>
      <c r="AV49" s="128" t="str">
        <f t="shared" si="23"/>
        <v>V</v>
      </c>
      <c r="AW49" s="13" t="str">
        <f>IF(AND(AU49&gt;='2-SEMAINE TYPE &amp; ANNUALISATION'!$E$18,AU49&lt;='2-SEMAINE TYPE &amp; ANNUALISATION'!$F$18),IF(AV49="F","F",IF(OR(AT49="dimanche",AT49="samedi"),"",IF(OR(AV49="F",AV49="V"),"R",VLOOKUP(AT49,PARAMETRES!$A$16:$B$20,2,FALSE)))),"NP")</f>
        <v>R</v>
      </c>
    </row>
    <row r="50" spans="2:52" ht="22.2" customHeight="1" x14ac:dyDescent="0.3">
      <c r="B50" s="133" t="str">
        <f t="shared" si="0"/>
        <v>lundi</v>
      </c>
      <c r="C50" s="134">
        <f t="shared" si="24"/>
        <v>45565</v>
      </c>
      <c r="D50" s="128" t="str">
        <f>IF(OR(C50=$E$7,C50=$E$8,C50=$E$9,C50=$E$10,C50=$E$11,C50=$E$12,C50=$E$13,C50=$E$14,C50=$E$15,C50=$E$16,C50=$E$17),"F",IF(OR(AND(C50&gt;=$K$7,C50&lt;=$N$7),AND(C50&gt;=$K$8,C50&lt;=$N$8),AND(C50&gt;=$K$9,C50&lt;=$N$9),AND(C50&gt;=$K$10,C50&lt;=$N$10),AND(C50&gt;=$K$11,C50&lt;=$N$11)),"V",""))</f>
        <v/>
      </c>
      <c r="E50" s="13">
        <f>IF(AND(C50&gt;='2-SEMAINE TYPE &amp; ANNUALISATION'!$E$18,C50&lt;='2-SEMAINE TYPE &amp; ANNUALISATION'!$F$18),IF(D50="F","F",IF(OR(B50="dimanche",B50="samedi"),"",IF(OR(D50="F",D50="V"),"R",VLOOKUP(B50,PARAMETRES!$A$16:$B$20,2,FALSE)))),"NP")</f>
        <v>0.22916666666666663</v>
      </c>
      <c r="F50" s="133" t="str">
        <f t="shared" si="2"/>
        <v>mercredi</v>
      </c>
      <c r="G50" s="134">
        <f t="shared" si="25"/>
        <v>45595</v>
      </c>
      <c r="H50" s="128" t="str">
        <f t="shared" si="3"/>
        <v>V</v>
      </c>
      <c r="I50" s="13" t="str">
        <f>IF(AND(G50&gt;='2-SEMAINE TYPE &amp; ANNUALISATION'!$E$18,G50&lt;='2-SEMAINE TYPE &amp; ANNUALISATION'!$F$18),IF(H50="F","F",IF(OR(F50="dimanche",F50="samedi"),"",IF(OR(H50="F",H50="V"),"R",VLOOKUP(F50,PARAMETRES!$A$16:$B$20,2,FALSE)))),"NP")</f>
        <v>R</v>
      </c>
      <c r="J50" s="133" t="str">
        <f t="shared" si="4"/>
        <v>samedi</v>
      </c>
      <c r="K50" s="134">
        <f t="shared" si="26"/>
        <v>45626</v>
      </c>
      <c r="L50" s="128" t="str">
        <f t="shared" si="5"/>
        <v/>
      </c>
      <c r="M50" s="13" t="str">
        <f>IF(AND(K50&gt;='2-SEMAINE TYPE &amp; ANNUALISATION'!$E$18,K50&lt;='2-SEMAINE TYPE &amp; ANNUALISATION'!$F$18),IF(L50="F","F",IF(OR(J50="dimanche",J50="samedi"),"",IF(OR(L50="F",L50="V"),"R",VLOOKUP(J50,PARAMETRES!$A$16:$B$20,2,FALSE)))),"NP")</f>
        <v/>
      </c>
      <c r="N50" s="133" t="str">
        <f t="shared" si="6"/>
        <v>lundi</v>
      </c>
      <c r="O50" s="134">
        <f t="shared" si="27"/>
        <v>45656</v>
      </c>
      <c r="P50" s="128" t="str">
        <f t="shared" si="7"/>
        <v>V</v>
      </c>
      <c r="Q50" s="13" t="str">
        <f>IF(AND(O50&gt;='2-SEMAINE TYPE &amp; ANNUALISATION'!$E$18,O50&lt;='2-SEMAINE TYPE &amp; ANNUALISATION'!$F$18),IF(P50="F","F",IF(OR(N50="dimanche",N50="samedi"),"",IF(OR(P50="F",P50="V"),"R",VLOOKUP(N50,PARAMETRES!$A$16:$B$20,2,FALSE)))),"NP")</f>
        <v>R</v>
      </c>
      <c r="R50" s="135" t="str">
        <f t="shared" si="8"/>
        <v>jeudi</v>
      </c>
      <c r="S50" s="136">
        <f t="shared" si="28"/>
        <v>45687</v>
      </c>
      <c r="T50" s="128" t="str">
        <f t="shared" si="9"/>
        <v/>
      </c>
      <c r="U50" s="13">
        <f>IF(AND(S50&gt;='2-SEMAINE TYPE &amp; ANNUALISATION'!$E$18,S50&lt;='2-SEMAINE TYPE &amp; ANNUALISATION'!$F$18),IF(T50="F","F",IF(OR(R50="dimanche",R50="samedi"),"",IF(OR(T50="F",T50="V"),"R",VLOOKUP(R50,PARAMETRES!$A$16:$B$20,2,FALSE)))),"NP")</f>
        <v>0</v>
      </c>
      <c r="V50" s="140"/>
      <c r="W50" s="141"/>
      <c r="X50" s="142"/>
      <c r="Y50" s="167"/>
      <c r="Z50" s="137" t="str">
        <f t="shared" si="12"/>
        <v>dimanche</v>
      </c>
      <c r="AA50" s="134">
        <f t="shared" si="30"/>
        <v>45746</v>
      </c>
      <c r="AB50" s="128" t="str">
        <f t="shared" si="13"/>
        <v/>
      </c>
      <c r="AC50" s="13" t="str">
        <f>IF(AND(AA50&gt;='2-SEMAINE TYPE &amp; ANNUALISATION'!$E$18,AA50&lt;='2-SEMAINE TYPE &amp; ANNUALISATION'!$F$18),IF(AB50="F","F",IF(OR(Z50="dimanche",Z50="samedi"),"",IF(OR(AB50="F",AB50="V"),"R",VLOOKUP(Z50,PARAMETRES!$A$16:$B$20,2,FALSE)))),"NP")</f>
        <v/>
      </c>
      <c r="AD50" s="133" t="str">
        <f t="shared" si="14"/>
        <v>mercredi</v>
      </c>
      <c r="AE50" s="134">
        <f t="shared" si="31"/>
        <v>45777</v>
      </c>
      <c r="AF50" s="128" t="str">
        <f t="shared" si="15"/>
        <v/>
      </c>
      <c r="AG50" s="13">
        <f>IF(AND(AE50&gt;='2-SEMAINE TYPE &amp; ANNUALISATION'!$E$18,AE50&lt;='2-SEMAINE TYPE &amp; ANNUALISATION'!$F$18),IF(AF50="F","F",IF(OR(AD50="dimanche",AD50="samedi"),"",IF(OR(AF50="F",AF50="V"),"R",VLOOKUP(AD50,PARAMETRES!$A$16:$B$20,2,FALSE)))),"NP")</f>
        <v>0</v>
      </c>
      <c r="AH50" s="133" t="str">
        <f t="shared" si="16"/>
        <v>vendredi</v>
      </c>
      <c r="AI50" s="138">
        <f t="shared" si="32"/>
        <v>45807</v>
      </c>
      <c r="AJ50" s="128" t="str">
        <f t="shared" si="17"/>
        <v/>
      </c>
      <c r="AK50" s="13">
        <f>IF(AND(AI50&gt;='2-SEMAINE TYPE &amp; ANNUALISATION'!$E$18,AI50&lt;='2-SEMAINE TYPE &amp; ANNUALISATION'!$F$18),IF(AJ50="F","F",IF(OR(AH50="dimanche",AH50="samedi"),"",IF(OR(AJ50="F",AJ50="V"),"R",VLOOKUP(AH50,PARAMETRES!$A$16:$B$20,2,FALSE)))),"NP")</f>
        <v>0</v>
      </c>
      <c r="AL50" s="133" t="str">
        <f t="shared" si="18"/>
        <v>lundi</v>
      </c>
      <c r="AM50" s="139">
        <f t="shared" si="33"/>
        <v>45838</v>
      </c>
      <c r="AN50" s="128" t="str">
        <f t="shared" si="19"/>
        <v/>
      </c>
      <c r="AO50" s="13">
        <f>IF(AND(AM50&gt;='2-SEMAINE TYPE &amp; ANNUALISATION'!$E$18,AM50&lt;='2-SEMAINE TYPE &amp; ANNUALISATION'!$F$18),IF(AN50="F","F",IF(OR(AL50="dimanche",AL50="samedi"),"",IF(OR(AN50="F",AN50="V"),"R",VLOOKUP(AL50,PARAMETRES!$A$16:$B$20,2,FALSE)))),"NP")</f>
        <v>0.22916666666666663</v>
      </c>
      <c r="AP50" s="133" t="str">
        <f t="shared" si="20"/>
        <v>mercredi</v>
      </c>
      <c r="AQ50" s="134">
        <f t="shared" si="34"/>
        <v>45868</v>
      </c>
      <c r="AR50" s="128" t="str">
        <f t="shared" si="21"/>
        <v>V</v>
      </c>
      <c r="AS50" s="13" t="str">
        <f>IF(AND(AQ50&gt;='2-SEMAINE TYPE &amp; ANNUALISATION'!$E$18,AQ50&lt;='2-SEMAINE TYPE &amp; ANNUALISATION'!$F$18),IF(AR50="F","F",IF(OR(AP50="dimanche",AP50="samedi"),"",IF(OR(AR50="F",AR50="V"),"R",VLOOKUP(AP50,PARAMETRES!$A$16:$B$20,2,FALSE)))),"NP")</f>
        <v>R</v>
      </c>
      <c r="AT50" s="133" t="str">
        <f t="shared" si="22"/>
        <v>samedi</v>
      </c>
      <c r="AU50" s="134">
        <f t="shared" si="35"/>
        <v>45899</v>
      </c>
      <c r="AV50" s="128" t="str">
        <f t="shared" si="23"/>
        <v>V</v>
      </c>
      <c r="AW50" s="13" t="str">
        <f>IF(AND(AU50&gt;='2-SEMAINE TYPE &amp; ANNUALISATION'!$E$18,AU50&lt;='2-SEMAINE TYPE &amp; ANNUALISATION'!$F$18),IF(AV50="F","F",IF(OR(AT50="dimanche",AT50="samedi"),"",IF(OR(AV50="F",AV50="V"),"R",VLOOKUP(AT50,PARAMETRES!$A$16:$B$20,2,FALSE)))),"NP")</f>
        <v/>
      </c>
    </row>
    <row r="51" spans="2:52" ht="22.2" customHeight="1" thickBot="1" x14ac:dyDescent="0.35">
      <c r="B51" s="143"/>
      <c r="C51" s="144"/>
      <c r="D51" s="145"/>
      <c r="E51" s="166"/>
      <c r="F51" s="146" t="str">
        <f t="shared" si="2"/>
        <v>jeudi</v>
      </c>
      <c r="G51" s="147">
        <f t="shared" si="25"/>
        <v>45596</v>
      </c>
      <c r="H51" s="128" t="str">
        <f t="shared" si="3"/>
        <v>V</v>
      </c>
      <c r="I51" s="13" t="str">
        <f>IF(AND(G51&gt;='2-SEMAINE TYPE &amp; ANNUALISATION'!$E$18,G51&lt;='2-SEMAINE TYPE &amp; ANNUALISATION'!$F$18),IF(H51="F","F",IF(OR(F51="dimanche",F51="samedi"),"",IF(OR(H51="F",H51="V"),"R",VLOOKUP(F51,PARAMETRES!$A$16:$B$20,2,FALSE)))),"NP")</f>
        <v>R</v>
      </c>
      <c r="J51" s="143"/>
      <c r="K51" s="144"/>
      <c r="L51" s="145"/>
      <c r="M51" s="166"/>
      <c r="N51" s="146" t="str">
        <f t="shared" si="6"/>
        <v>mardi</v>
      </c>
      <c r="O51" s="147">
        <f t="shared" si="27"/>
        <v>45657</v>
      </c>
      <c r="P51" s="128" t="str">
        <f t="shared" si="7"/>
        <v>V</v>
      </c>
      <c r="Q51" s="13" t="str">
        <f>IF(AND(O51&gt;='2-SEMAINE TYPE &amp; ANNUALISATION'!$E$18,O51&lt;='2-SEMAINE TYPE &amp; ANNUALISATION'!$F$18),IF(P51="F","F",IF(OR(N51="dimanche",N51="samedi"),"",IF(OR(P51="F",P51="V"),"R",VLOOKUP(N51,PARAMETRES!$A$16:$B$20,2,FALSE)))),"NP")</f>
        <v>R</v>
      </c>
      <c r="R51" s="148" t="str">
        <f t="shared" si="8"/>
        <v>vendredi</v>
      </c>
      <c r="S51" s="149">
        <f t="shared" si="28"/>
        <v>45688</v>
      </c>
      <c r="T51" s="128" t="str">
        <f t="shared" si="9"/>
        <v/>
      </c>
      <c r="U51" s="13">
        <f>IF(AND(S51&gt;='2-SEMAINE TYPE &amp; ANNUALISATION'!$E$18,S51&lt;='2-SEMAINE TYPE &amp; ANNUALISATION'!$F$18),IF(T51="F","F",IF(OR(R51="dimanche",R51="samedi"),"",IF(OR(T51="F",T51="V"),"R",VLOOKUP(R51,PARAMETRES!$A$16:$B$20,2,FALSE)))),"NP")</f>
        <v>0</v>
      </c>
      <c r="V51" s="143"/>
      <c r="W51" s="144"/>
      <c r="X51" s="145"/>
      <c r="Y51" s="166"/>
      <c r="Z51" s="150" t="str">
        <f t="shared" si="12"/>
        <v>lundi</v>
      </c>
      <c r="AA51" s="147">
        <f t="shared" si="30"/>
        <v>45747</v>
      </c>
      <c r="AB51" s="128" t="str">
        <f t="shared" si="13"/>
        <v/>
      </c>
      <c r="AC51" s="13">
        <f>IF(AND(AA51&gt;='2-SEMAINE TYPE &amp; ANNUALISATION'!$E$18,AA51&lt;='2-SEMAINE TYPE &amp; ANNUALISATION'!$F$18),IF(AB51="F","F",IF(OR(Z51="dimanche",Z51="samedi"),"",IF(OR(AB51="F",AB51="V"),"R",VLOOKUP(Z51,PARAMETRES!$A$16:$B$20,2,FALSE)))),"NP")</f>
        <v>0.22916666666666663</v>
      </c>
      <c r="AD51" s="143"/>
      <c r="AE51" s="144"/>
      <c r="AF51" s="145"/>
      <c r="AG51" s="166"/>
      <c r="AH51" s="146" t="str">
        <f t="shared" si="16"/>
        <v>samedi</v>
      </c>
      <c r="AI51" s="151">
        <f t="shared" si="32"/>
        <v>45808</v>
      </c>
      <c r="AJ51" s="128" t="str">
        <f t="shared" si="17"/>
        <v/>
      </c>
      <c r="AK51" s="13" t="str">
        <f>IF(AND(AI51&gt;='2-SEMAINE TYPE &amp; ANNUALISATION'!$E$18,AI51&lt;='2-SEMAINE TYPE &amp; ANNUALISATION'!$F$18),IF(AJ51="F","F",IF(OR(AH51="dimanche",AH51="samedi"),"",IF(OR(AJ51="F",AJ51="V"),"R",VLOOKUP(AH51,PARAMETRES!$A$16:$B$20,2,FALSE)))),"NP")</f>
        <v/>
      </c>
      <c r="AL51" s="143"/>
      <c r="AM51" s="144"/>
      <c r="AN51" s="145"/>
      <c r="AO51" s="166"/>
      <c r="AP51" s="146" t="str">
        <f t="shared" si="20"/>
        <v>jeudi</v>
      </c>
      <c r="AQ51" s="147">
        <f t="shared" si="34"/>
        <v>45869</v>
      </c>
      <c r="AR51" s="128" t="str">
        <f t="shared" si="21"/>
        <v>V</v>
      </c>
      <c r="AS51" s="13" t="str">
        <f>IF(AND(AQ51&gt;='2-SEMAINE TYPE &amp; ANNUALISATION'!$E$18,AQ51&lt;='2-SEMAINE TYPE &amp; ANNUALISATION'!$F$18),IF(AR51="F","F",IF(OR(AP51="dimanche",AP51="samedi"),"",IF(OR(AR51="F",AR51="V"),"R",VLOOKUP(AP51,PARAMETRES!$A$16:$B$20,2,FALSE)))),"NP")</f>
        <v>R</v>
      </c>
      <c r="AT51" s="146" t="str">
        <f t="shared" si="22"/>
        <v>dimanche</v>
      </c>
      <c r="AU51" s="147">
        <f t="shared" si="35"/>
        <v>45900</v>
      </c>
      <c r="AV51" s="128" t="str">
        <f>IF(OR(AU51=$E$7,AU51=$E$8,AU51=$E$9,AU51=$E$10,AU51=$E$11,AU51=$E$12,AU51=$E$13,AU51=$E$14,AU51=$E$15,AU51=$E$16,AU51=$E$17),"F",IF(OR(AND(AU51&gt;=$K$7,AU51&lt;=$N$7),AND(AU51&gt;=$K$8,AU51&lt;=$N$8),AND(AU51&gt;=$K$9,AU51&lt;=$N$9),AND(AU51&gt;=$K$10,AU51&lt;=$N$10),AND(AU51&gt;=$K$11,AU51&lt;=$N$11)),"V",""))</f>
        <v>V</v>
      </c>
      <c r="AW51" s="13" t="str">
        <f>IF(AND(AU51&gt;='2-SEMAINE TYPE &amp; ANNUALISATION'!$E$18,AU51&lt;='2-SEMAINE TYPE &amp; ANNUALISATION'!$F$18),IF(AV51="F","F",IF(OR(AT51="dimanche",AT51="samedi"),"",IF(OR(AV51="F",AV51="V"),"R",VLOOKUP(AT51,PARAMETRES!$A$16:$B$20,2,FALSE)))),"NP")</f>
        <v/>
      </c>
    </row>
    <row r="52" spans="2:52" s="22" customFormat="1" ht="22.2" customHeight="1" thickBot="1" x14ac:dyDescent="0.35">
      <c r="B52" s="378"/>
      <c r="C52" s="379"/>
      <c r="D52" s="152"/>
      <c r="E52" s="153">
        <f>SUM(E21:E51)</f>
        <v>1.145833333333333</v>
      </c>
      <c r="F52" s="378"/>
      <c r="G52" s="379"/>
      <c r="H52" s="152"/>
      <c r="I52" s="153">
        <f>SUM(I21:I51)</f>
        <v>0.45833333333333326</v>
      </c>
      <c r="J52" s="378"/>
      <c r="K52" s="379"/>
      <c r="L52" s="152"/>
      <c r="M52" s="153">
        <f>SUM(M21:M51)</f>
        <v>0.68749999999999989</v>
      </c>
      <c r="N52" s="378"/>
      <c r="O52" s="379"/>
      <c r="P52" s="152"/>
      <c r="Q52" s="153">
        <f>SUM(Q21:Q51)</f>
        <v>0.68749999999999989</v>
      </c>
      <c r="R52" s="378"/>
      <c r="S52" s="379"/>
      <c r="T52" s="152"/>
      <c r="U52" s="153">
        <f>SUM(U21:U51)</f>
        <v>0.91666666666666652</v>
      </c>
      <c r="V52" s="378"/>
      <c r="W52" s="379"/>
      <c r="X52" s="152"/>
      <c r="Y52" s="153">
        <f>SUM(Y21:Y51)</f>
        <v>0.45833333333333326</v>
      </c>
      <c r="Z52" s="378"/>
      <c r="AA52" s="379"/>
      <c r="AB52" s="152"/>
      <c r="AC52" s="153">
        <f>SUM(AC21:AC51)</f>
        <v>1.145833333333333</v>
      </c>
      <c r="AD52" s="378"/>
      <c r="AE52" s="379"/>
      <c r="AF52" s="152"/>
      <c r="AG52" s="153">
        <f>SUM(AG21:AG51)</f>
        <v>0.22916666666666663</v>
      </c>
      <c r="AH52" s="378"/>
      <c r="AI52" s="379"/>
      <c r="AJ52" s="152"/>
      <c r="AK52" s="153">
        <f>SUM(AK21:AK51)</f>
        <v>0.91666666666666652</v>
      </c>
      <c r="AL52" s="378"/>
      <c r="AM52" s="379"/>
      <c r="AN52" s="152"/>
      <c r="AO52" s="153">
        <f>SUM(AO21:AO51)</f>
        <v>0.91666666666666652</v>
      </c>
      <c r="AP52" s="419"/>
      <c r="AQ52" s="420"/>
      <c r="AR52" s="154"/>
      <c r="AS52" s="153">
        <f>SUM(AS21:AS51)</f>
        <v>0</v>
      </c>
      <c r="AT52" s="378"/>
      <c r="AU52" s="379"/>
      <c r="AV52" s="152"/>
      <c r="AW52" s="153">
        <f>SUM(AW21:AW51)</f>
        <v>0</v>
      </c>
    </row>
    <row r="53" spans="2:52" s="22" customFormat="1" ht="16.5" customHeight="1" thickBot="1" x14ac:dyDescent="0.35">
      <c r="B53" s="182"/>
      <c r="C53" s="182"/>
      <c r="D53" s="183"/>
      <c r="E53" s="184"/>
      <c r="F53" s="182"/>
      <c r="G53" s="182"/>
      <c r="H53" s="183"/>
      <c r="I53" s="184"/>
      <c r="J53" s="182"/>
      <c r="K53" s="182"/>
      <c r="L53" s="183"/>
      <c r="M53" s="184"/>
      <c r="N53" s="182"/>
      <c r="O53" s="182"/>
      <c r="P53" s="183"/>
      <c r="Q53" s="184"/>
      <c r="R53" s="182"/>
      <c r="S53" s="182"/>
      <c r="T53" s="183"/>
      <c r="U53" s="184"/>
      <c r="V53" s="182"/>
      <c r="W53" s="182"/>
      <c r="X53" s="183"/>
      <c r="Y53" s="184"/>
      <c r="Z53" s="182"/>
      <c r="AA53" s="182"/>
      <c r="AB53" s="183"/>
      <c r="AC53" s="184"/>
      <c r="AD53" s="182"/>
      <c r="AE53" s="182"/>
      <c r="AF53" s="183"/>
      <c r="AG53" s="184"/>
      <c r="AH53" s="182"/>
      <c r="AI53" s="185"/>
      <c r="AJ53" s="186"/>
      <c r="AK53" s="187"/>
      <c r="AL53" s="185"/>
      <c r="AM53" s="185"/>
      <c r="AN53" s="186"/>
      <c r="AO53" s="187"/>
      <c r="AP53" s="188"/>
      <c r="AQ53" s="188"/>
      <c r="AR53" s="189"/>
      <c r="AS53" s="187"/>
      <c r="AT53" s="190" t="s">
        <v>163</v>
      </c>
      <c r="AU53" s="407" t="s">
        <v>162</v>
      </c>
      <c r="AV53" s="408"/>
      <c r="AW53" s="409"/>
    </row>
    <row r="54" spans="2:52" ht="27" customHeight="1" thickBot="1" x14ac:dyDescent="0.35">
      <c r="B54" s="155"/>
      <c r="C54" s="156"/>
      <c r="D54" s="157"/>
      <c r="E54" s="155"/>
      <c r="F54" s="156"/>
      <c r="G54" s="156"/>
      <c r="H54" s="158"/>
      <c r="I54" s="159"/>
      <c r="J54" s="156"/>
      <c r="K54" s="156"/>
      <c r="L54" s="158"/>
      <c r="M54" s="155"/>
      <c r="N54" s="156"/>
      <c r="O54" s="156"/>
      <c r="P54" s="158"/>
      <c r="Q54" s="155"/>
      <c r="R54" s="156"/>
      <c r="S54" s="156"/>
      <c r="T54" s="158"/>
      <c r="U54" s="155"/>
      <c r="V54" s="156"/>
      <c r="W54" s="156"/>
      <c r="X54" s="158"/>
      <c r="Y54" s="155"/>
      <c r="Z54" s="156"/>
      <c r="AA54" s="156"/>
      <c r="AB54" s="158"/>
      <c r="AC54" s="155"/>
      <c r="AD54" s="156"/>
      <c r="AE54" s="156"/>
      <c r="AI54" s="413" t="s">
        <v>142</v>
      </c>
      <c r="AJ54" s="414"/>
      <c r="AK54" s="414"/>
      <c r="AL54" s="414"/>
      <c r="AM54" s="414"/>
      <c r="AN54" s="414"/>
      <c r="AO54" s="414"/>
      <c r="AP54" s="414"/>
      <c r="AQ54" s="414"/>
      <c r="AR54" s="414"/>
      <c r="AS54" s="415"/>
      <c r="AT54" s="196">
        <f>AU54*24</f>
        <v>181.49999999999994</v>
      </c>
      <c r="AU54" s="410">
        <f>E52+I52+M52+Q52+U52+Y52+AC52+AG52+AK52+AO52+AS52+AW52</f>
        <v>7.5624999999999982</v>
      </c>
      <c r="AV54" s="411"/>
      <c r="AW54" s="412"/>
    </row>
    <row r="55" spans="2:52" ht="46.2" customHeight="1" thickBot="1" x14ac:dyDescent="0.35">
      <c r="Q55" s="400" t="s">
        <v>120</v>
      </c>
      <c r="R55" s="401"/>
      <c r="S55" s="401"/>
      <c r="T55" s="401"/>
      <c r="U55" s="401"/>
      <c r="V55" s="160">
        <f>COUNTIF($B$21:$AW$51,"CA")</f>
        <v>0</v>
      </c>
      <c r="AI55" s="413" t="str">
        <f>"Temps de travail à réaliser :"&amp;CHAR(10)&amp;"*Temps de travail cible annuel de "&amp;'2-SEMAINE TYPE &amp; ANNUALISATION'!Q29&amp;"h + Journée de solidarité de "&amp;ROUND(('2-SEMAINE TYPE &amp; ANNUALISATION'!Q37),2)&amp;"h "&amp;" - "&amp;PARAMETRES!AM61&amp;"h de jours fériés normalement travaillés sur temps scolaire."</f>
        <v>Temps de travail à réaliser :
*Temps de travail cible annuel de 198h + Journée de solidarité de 0,87h  - 16,5h de jours fériés normalement travaillés sur temps scolaire.</v>
      </c>
      <c r="AJ55" s="414"/>
      <c r="AK55" s="414"/>
      <c r="AL55" s="414"/>
      <c r="AM55" s="414"/>
      <c r="AN55" s="414"/>
      <c r="AO55" s="414"/>
      <c r="AP55" s="414"/>
      <c r="AQ55" s="414"/>
      <c r="AR55" s="414"/>
      <c r="AS55" s="415"/>
      <c r="AT55" s="181">
        <f>AU55*24</f>
        <v>182.36624999999992</v>
      </c>
      <c r="AU55" s="410">
        <f>'2-SEMAINE TYPE &amp; ANNUALISATION'!S29+'2-SEMAINE TYPE &amp; ANNUALISATION'!S37-PARAMETRES!AL61</f>
        <v>7.5985937499999974</v>
      </c>
      <c r="AV55" s="411"/>
      <c r="AW55" s="412"/>
    </row>
    <row r="56" spans="2:52" ht="26.25" customHeight="1" thickBot="1" x14ac:dyDescent="0.35">
      <c r="B56" s="376" t="s">
        <v>117</v>
      </c>
      <c r="C56" s="376"/>
      <c r="D56" s="376"/>
      <c r="E56" s="376"/>
      <c r="F56" s="376"/>
      <c r="Q56" s="402" t="s">
        <v>121</v>
      </c>
      <c r="R56" s="403"/>
      <c r="S56" s="403"/>
      <c r="T56" s="403"/>
      <c r="U56" s="403"/>
      <c r="V56" s="161">
        <f>COUNTIF($B$21:$AW$51,"FR")</f>
        <v>0</v>
      </c>
      <c r="AI56" s="416" t="s">
        <v>161</v>
      </c>
      <c r="AJ56" s="417"/>
      <c r="AK56" s="417"/>
      <c r="AL56" s="417"/>
      <c r="AM56" s="417"/>
      <c r="AN56" s="417"/>
      <c r="AO56" s="417"/>
      <c r="AP56" s="417"/>
      <c r="AQ56" s="417"/>
      <c r="AR56" s="417"/>
      <c r="AS56" s="418"/>
      <c r="AT56" s="181">
        <f>AT54-AT55</f>
        <v>-0.86624999999997954</v>
      </c>
      <c r="AU56" s="194" t="str">
        <f>IF(AT56&lt;0,"-","")</f>
        <v>-</v>
      </c>
      <c r="AV56" s="180"/>
      <c r="AW56" s="195">
        <f>ABS(AU55-AU54)</f>
        <v>3.6093749999999147E-2</v>
      </c>
      <c r="AZ56" s="172"/>
    </row>
    <row r="57" spans="2:52" ht="26.25" customHeight="1" x14ac:dyDescent="0.3">
      <c r="B57" s="377" t="s">
        <v>118</v>
      </c>
      <c r="C57" s="377"/>
      <c r="D57" s="377"/>
      <c r="E57" s="377"/>
      <c r="F57" s="377"/>
      <c r="AJ57" s="18"/>
      <c r="AK57" s="18"/>
      <c r="AN57" s="18"/>
      <c r="AO57" s="18"/>
      <c r="AR57" s="18"/>
      <c r="AS57" s="18"/>
      <c r="AV57" s="18"/>
      <c r="AW57" s="18"/>
      <c r="AX57" s="18"/>
      <c r="AY57" s="18"/>
    </row>
    <row r="58" spans="2:52" ht="39" customHeight="1" x14ac:dyDescent="0.3">
      <c r="B58" s="162" t="s">
        <v>31</v>
      </c>
      <c r="C58" s="162"/>
      <c r="D58" s="162"/>
      <c r="E58" s="162"/>
      <c r="F58" s="162"/>
      <c r="AK58" s="396"/>
      <c r="AL58" s="396"/>
      <c r="AM58"/>
      <c r="AN58" s="198"/>
      <c r="AW58" s="20"/>
    </row>
    <row r="59" spans="2:52" ht="14.4" customHeight="1" x14ac:dyDescent="0.3">
      <c r="B59" s="163" t="s">
        <v>32</v>
      </c>
      <c r="C59" s="163"/>
      <c r="D59" s="163"/>
      <c r="E59" s="163"/>
      <c r="F59" s="163"/>
      <c r="AH59" s="396"/>
      <c r="AI59" s="396"/>
      <c r="AJ59" s="396"/>
      <c r="AK59" s="396"/>
      <c r="AL59" s="396"/>
      <c r="AM59"/>
      <c r="AN59" s="198"/>
      <c r="AW59" s="20"/>
    </row>
    <row r="60" spans="2:52" ht="25.95" customHeight="1" x14ac:dyDescent="0.3">
      <c r="B60" s="362" t="s">
        <v>33</v>
      </c>
      <c r="C60" s="362"/>
      <c r="D60" s="362"/>
      <c r="E60" s="362"/>
      <c r="F60" s="362"/>
      <c r="G60" s="168"/>
      <c r="H60" s="168"/>
      <c r="I60" s="168"/>
      <c r="J60" s="168"/>
      <c r="K60" s="168"/>
      <c r="L60" s="168"/>
      <c r="N60" s="17"/>
      <c r="O60" s="17"/>
      <c r="AC60" s="20"/>
      <c r="AD60" s="20"/>
      <c r="AE60" s="20"/>
      <c r="AG60" s="20"/>
      <c r="AH60" s="396"/>
      <c r="AI60" s="396"/>
      <c r="AJ60" s="396"/>
      <c r="AK60" s="395"/>
      <c r="AL60" s="395"/>
      <c r="AM60" s="395"/>
      <c r="AN60" s="164"/>
      <c r="AW60" s="20"/>
    </row>
    <row r="61" spans="2:52" ht="14.4" customHeight="1" x14ac:dyDescent="0.3">
      <c r="B61" s="362" t="s">
        <v>136</v>
      </c>
      <c r="C61" s="362"/>
      <c r="D61" s="362"/>
      <c r="E61" s="362"/>
      <c r="F61" s="362"/>
      <c r="G61" s="168"/>
      <c r="H61" s="168"/>
      <c r="I61" s="168"/>
      <c r="J61" s="168"/>
      <c r="K61" s="168"/>
      <c r="L61" s="168"/>
      <c r="AC61" s="20"/>
      <c r="AD61" s="394"/>
      <c r="AE61" s="394"/>
      <c r="AF61" s="394"/>
      <c r="AG61" s="394"/>
      <c r="AH61" s="395"/>
      <c r="AI61" s="395"/>
      <c r="AJ61" s="395"/>
      <c r="AK61" s="395"/>
      <c r="AL61" s="395"/>
      <c r="AM61" s="395"/>
      <c r="AN61" s="164"/>
      <c r="AW61" s="20"/>
    </row>
    <row r="62" spans="2:52" ht="21" customHeight="1" x14ac:dyDescent="0.3">
      <c r="B62" s="363" t="s">
        <v>34</v>
      </c>
      <c r="C62" s="363"/>
      <c r="D62" s="363"/>
      <c r="E62" s="363"/>
      <c r="F62" s="363"/>
      <c r="AC62" s="20"/>
      <c r="AD62" s="394"/>
      <c r="AE62" s="394"/>
      <c r="AF62" s="394"/>
      <c r="AG62" s="394"/>
      <c r="AH62" s="395"/>
      <c r="AI62" s="395"/>
      <c r="AJ62" s="395"/>
      <c r="AK62" s="92"/>
      <c r="AL62" s="92"/>
      <c r="AM62"/>
      <c r="AN62" s="164"/>
      <c r="AW62" s="172"/>
    </row>
    <row r="63" spans="2:52" x14ac:dyDescent="0.3">
      <c r="AC63" s="20"/>
      <c r="AD63" s="92"/>
      <c r="AE63" s="92"/>
      <c r="AF63" s="92"/>
      <c r="AG63" s="92"/>
      <c r="AH63" s="92"/>
      <c r="AI63" s="92"/>
      <c r="AJ63" s="92"/>
    </row>
    <row r="64" spans="2:52" ht="14.4" customHeight="1" x14ac:dyDescent="0.3"/>
    <row r="65" spans="46:50" x14ac:dyDescent="0.3">
      <c r="AT65" s="165"/>
      <c r="AV65" s="18"/>
      <c r="AW65" s="18"/>
      <c r="AX65" s="18"/>
    </row>
  </sheetData>
  <sheetProtection algorithmName="SHA-512" hashValue="BHqleor8RtDIfd6vclh91CBDvrmi0gj1mPhXOag4TJIxxSyR55r4OO+PvAO8UVp+2yvV9C/klDim2RV05X+6iQ==" saltValue="mMOQ7g0xGW3BuryzhYfsng==" spinCount="100000" sheet="1" formatCells="0" formatColumns="0" formatRows="0"/>
  <mergeCells count="98">
    <mergeCell ref="AG4:AM17"/>
    <mergeCell ref="J19:M19"/>
    <mergeCell ref="N19:Q19"/>
    <mergeCell ref="AP19:AS19"/>
    <mergeCell ref="AL19:AO19"/>
    <mergeCell ref="G10:J10"/>
    <mergeCell ref="G11:J11"/>
    <mergeCell ref="AD19:AG19"/>
    <mergeCell ref="AH19:AK19"/>
    <mergeCell ref="R19:U19"/>
    <mergeCell ref="AT19:AW19"/>
    <mergeCell ref="AT20:AU20"/>
    <mergeCell ref="AL20:AM20"/>
    <mergeCell ref="AN58:AN59"/>
    <mergeCell ref="AU53:AW53"/>
    <mergeCell ref="AU54:AW54"/>
    <mergeCell ref="AU55:AW55"/>
    <mergeCell ref="AI54:AS54"/>
    <mergeCell ref="AI55:AS55"/>
    <mergeCell ref="AI56:AS56"/>
    <mergeCell ref="AK58:AL59"/>
    <mergeCell ref="AT52:AU52"/>
    <mergeCell ref="AP52:AQ52"/>
    <mergeCell ref="AH52:AI52"/>
    <mergeCell ref="AL52:AM52"/>
    <mergeCell ref="J20:K20"/>
    <mergeCell ref="N20:O20"/>
    <mergeCell ref="R20:S20"/>
    <mergeCell ref="V20:W20"/>
    <mergeCell ref="AH20:AI20"/>
    <mergeCell ref="Z20:AA20"/>
    <mergeCell ref="J52:K52"/>
    <mergeCell ref="N52:O52"/>
    <mergeCell ref="R52:S52"/>
    <mergeCell ref="V52:W52"/>
    <mergeCell ref="Z52:AA52"/>
    <mergeCell ref="AD52:AE52"/>
    <mergeCell ref="AP20:AQ20"/>
    <mergeCell ref="AK60:AM60"/>
    <mergeCell ref="AK61:AM61"/>
    <mergeCell ref="AD61:AG61"/>
    <mergeCell ref="AD62:AG62"/>
    <mergeCell ref="AH62:AJ62"/>
    <mergeCell ref="AH59:AJ60"/>
    <mergeCell ref="B2:C2"/>
    <mergeCell ref="B3:C3"/>
    <mergeCell ref="AH61:AJ61"/>
    <mergeCell ref="R1:Z2"/>
    <mergeCell ref="Z19:AC19"/>
    <mergeCell ref="V19:Y19"/>
    <mergeCell ref="AD20:AE20"/>
    <mergeCell ref="B20:C20"/>
    <mergeCell ref="Q55:U55"/>
    <mergeCell ref="Q56:U56"/>
    <mergeCell ref="D2:F2"/>
    <mergeCell ref="D3:F3"/>
    <mergeCell ref="D4:F4"/>
    <mergeCell ref="B4:C4"/>
    <mergeCell ref="AA1:AD2"/>
    <mergeCell ref="B6:E6"/>
    <mergeCell ref="B7:D7"/>
    <mergeCell ref="B8:D8"/>
    <mergeCell ref="B9:D9"/>
    <mergeCell ref="G6:J6"/>
    <mergeCell ref="G7:J7"/>
    <mergeCell ref="G8:J8"/>
    <mergeCell ref="G9:J9"/>
    <mergeCell ref="B10:D10"/>
    <mergeCell ref="B11:D11"/>
    <mergeCell ref="B12:D12"/>
    <mergeCell ref="B13:D13"/>
    <mergeCell ref="B14:D14"/>
    <mergeCell ref="B15:D15"/>
    <mergeCell ref="B16:D16"/>
    <mergeCell ref="B17:D17"/>
    <mergeCell ref="B56:F56"/>
    <mergeCell ref="B57:F57"/>
    <mergeCell ref="B52:C52"/>
    <mergeCell ref="F52:G52"/>
    <mergeCell ref="B19:E19"/>
    <mergeCell ref="F19:I19"/>
    <mergeCell ref="F20:G20"/>
    <mergeCell ref="B60:F60"/>
    <mergeCell ref="B61:F61"/>
    <mergeCell ref="B62:F62"/>
    <mergeCell ref="N6:O6"/>
    <mergeCell ref="K6:M6"/>
    <mergeCell ref="K7:M7"/>
    <mergeCell ref="K8:M8"/>
    <mergeCell ref="K9:M9"/>
    <mergeCell ref="K10:M10"/>
    <mergeCell ref="K11:M11"/>
    <mergeCell ref="N7:O7"/>
    <mergeCell ref="N8:O8"/>
    <mergeCell ref="N9:O9"/>
    <mergeCell ref="N10:O10"/>
    <mergeCell ref="N11:O11"/>
    <mergeCell ref="K12:O13"/>
  </mergeCells>
  <conditionalFormatting sqref="B21:B51 F21:F51 J21:J51 N21:N51 R21:R51 V21:V51 Z21:Z51 AD21:AD51 AH21:AH51 AL21:AL51 AP21:AP51 AT21:AT51">
    <cfRule type="containsText" dxfId="11" priority="71" operator="containsText" text="dimanche">
      <formula>NOT(ISERROR(SEARCH("dimanche",B21)))</formula>
    </cfRule>
    <cfRule type="containsText" dxfId="10" priority="72" operator="containsText" text="Samedi">
      <formula>NOT(ISERROR(SEARCH("Samedi",B21)))</formula>
    </cfRule>
  </conditionalFormatting>
  <conditionalFormatting sqref="B21:AW51">
    <cfRule type="containsText" dxfId="9" priority="4" operator="containsText" text="FR">
      <formula>NOT(ISERROR(SEARCH("FR",B21)))</formula>
    </cfRule>
    <cfRule type="containsText" dxfId="8" priority="5" operator="containsText" text="CA">
      <formula>NOT(ISERROR(SEARCH("CA",B21)))</formula>
    </cfRule>
  </conditionalFormatting>
  <conditionalFormatting sqref="D21:D51 H21:H51 L21:L51 P21:P51 T21:T51 X21:X51 AB21:AB51 AF21:AF51 AJ21:AJ51 AN21:AN51 AR21:AR51 AV21:AV51">
    <cfRule type="cellIs" dxfId="7" priority="70" operator="equal">
      <formula>"V"</formula>
    </cfRule>
  </conditionalFormatting>
  <conditionalFormatting sqref="E21:E51 I21:I51 M21:M51 Q21:Q51 U21:U51 Y21:Y51 AC21:AC51 AG21:AG51 AK21:AK51 AO21:AO51 AS21:AS51 AW21:AW51">
    <cfRule type="cellIs" dxfId="6" priority="34" operator="between">
      <formula>0.1</formula>
      <formula>24</formula>
    </cfRule>
    <cfRule type="cellIs" dxfId="5" priority="39" operator="equal">
      <formula>"F"</formula>
    </cfRule>
    <cfRule type="cellIs" dxfId="4" priority="40" operator="equal">
      <formula>""</formula>
    </cfRule>
    <cfRule type="cellIs" dxfId="3" priority="41" operator="equal">
      <formula>0</formula>
    </cfRule>
    <cfRule type="cellIs" dxfId="2" priority="42" operator="equal">
      <formula>"R"</formula>
    </cfRule>
  </conditionalFormatting>
  <conditionalFormatting sqref="Y21:Y49 E21:E50 M21:M50 AG21:AG50 AO21:AO50 I21:I51 Q21:Q51 U21:U51 AC21:AC51 AK21:AK51 AS21:AS51 AW21:AW51">
    <cfRule type="cellIs" dxfId="1" priority="11" operator="equal">
      <formula>"NP"</formula>
    </cfRule>
  </conditionalFormatting>
  <printOptions horizontalCentered="1" verticalCentered="1"/>
  <pageMargins left="0.15748031496062992" right="0.15748031496062992" top="0.15748031496062992" bottom="0.15748031496062992" header="0" footer="0"/>
  <pageSetup paperSize="9" scale="39" fitToHeight="0" orientation="landscape" horizontalDpi="4294967292"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988C4C-BC81-4307-89B6-CA111D04410C}">
          <x14:formula1>
            <xm:f>PARAMETRES!$A$1:$A$12</xm:f>
          </x14:formula1>
          <xm:sqref>AA1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739AF-392D-4043-9AED-FB1074C444E6}">
  <dimension ref="A1:AM64"/>
  <sheetViews>
    <sheetView topLeftCell="A43" workbookViewId="0">
      <selection activeCell="AO67" sqref="AO67"/>
    </sheetView>
  </sheetViews>
  <sheetFormatPr baseColWidth="10" defaultRowHeight="14.4" x14ac:dyDescent="0.3"/>
  <cols>
    <col min="5" max="37" width="8.6640625" customWidth="1"/>
    <col min="38" max="38" width="15.6640625" bestFit="1" customWidth="1"/>
  </cols>
  <sheetData>
    <row r="1" spans="1:3" x14ac:dyDescent="0.3">
      <c r="A1" s="1" t="s">
        <v>64</v>
      </c>
      <c r="B1" s="2">
        <v>45536</v>
      </c>
      <c r="C1" s="2">
        <v>45505</v>
      </c>
    </row>
    <row r="2" spans="1:3" x14ac:dyDescent="0.3">
      <c r="A2" s="1" t="s">
        <v>65</v>
      </c>
      <c r="B2" s="2">
        <v>45901</v>
      </c>
      <c r="C2" s="2">
        <v>45870</v>
      </c>
    </row>
    <row r="3" spans="1:3" x14ac:dyDescent="0.3">
      <c r="A3" s="1" t="s">
        <v>66</v>
      </c>
      <c r="B3" s="2">
        <v>46266</v>
      </c>
      <c r="C3" s="2">
        <v>46235</v>
      </c>
    </row>
    <row r="4" spans="1:3" x14ac:dyDescent="0.3">
      <c r="A4" s="1" t="s">
        <v>67</v>
      </c>
      <c r="B4" s="2">
        <v>46631</v>
      </c>
      <c r="C4" s="2">
        <v>46600</v>
      </c>
    </row>
    <row r="5" spans="1:3" x14ac:dyDescent="0.3">
      <c r="A5" s="1" t="s">
        <v>68</v>
      </c>
      <c r="B5" s="2">
        <v>46997</v>
      </c>
      <c r="C5" s="2">
        <v>46966</v>
      </c>
    </row>
    <row r="6" spans="1:3" x14ac:dyDescent="0.3">
      <c r="A6" s="1" t="s">
        <v>69</v>
      </c>
      <c r="B6" s="2">
        <v>47362</v>
      </c>
      <c r="C6" s="2">
        <v>47331</v>
      </c>
    </row>
    <row r="7" spans="1:3" x14ac:dyDescent="0.3">
      <c r="A7" s="1" t="s">
        <v>70</v>
      </c>
      <c r="B7" s="2">
        <v>47727</v>
      </c>
      <c r="C7" s="2">
        <v>47696</v>
      </c>
    </row>
    <row r="8" spans="1:3" x14ac:dyDescent="0.3">
      <c r="A8" s="1" t="s">
        <v>71</v>
      </c>
      <c r="B8" s="2">
        <v>48092</v>
      </c>
      <c r="C8" s="2">
        <v>48061</v>
      </c>
    </row>
    <row r="9" spans="1:3" x14ac:dyDescent="0.3">
      <c r="A9" s="1" t="s">
        <v>72</v>
      </c>
      <c r="B9" s="2">
        <v>48458</v>
      </c>
      <c r="C9" s="2">
        <v>48427</v>
      </c>
    </row>
    <row r="10" spans="1:3" x14ac:dyDescent="0.3">
      <c r="A10" s="1" t="s">
        <v>73</v>
      </c>
      <c r="B10" s="2">
        <v>48823</v>
      </c>
      <c r="C10" s="2">
        <v>48792</v>
      </c>
    </row>
    <row r="11" spans="1:3" x14ac:dyDescent="0.3">
      <c r="A11" s="1" t="s">
        <v>74</v>
      </c>
      <c r="B11" s="2">
        <v>49188</v>
      </c>
      <c r="C11" s="2">
        <v>49157</v>
      </c>
    </row>
    <row r="12" spans="1:3" x14ac:dyDescent="0.3">
      <c r="A12" s="1" t="s">
        <v>75</v>
      </c>
      <c r="B12" s="2">
        <v>49553</v>
      </c>
      <c r="C12" s="2">
        <v>49522</v>
      </c>
    </row>
    <row r="15" spans="1:3" x14ac:dyDescent="0.3">
      <c r="A15" s="1" t="s">
        <v>15</v>
      </c>
      <c r="B15" s="1"/>
    </row>
    <row r="16" spans="1:3" x14ac:dyDescent="0.3">
      <c r="A16" s="1" t="s">
        <v>35</v>
      </c>
      <c r="B16" s="12">
        <f>'2-SEMAINE TYPE &amp; ANNUALISATION'!H26</f>
        <v>0.22916666666666663</v>
      </c>
    </row>
    <row r="17" spans="1:37" x14ac:dyDescent="0.3">
      <c r="A17" s="1" t="s">
        <v>36</v>
      </c>
      <c r="B17" s="12">
        <f>'2-SEMAINE TYPE &amp; ANNUALISATION'!H27</f>
        <v>0</v>
      </c>
    </row>
    <row r="18" spans="1:37" x14ac:dyDescent="0.3">
      <c r="A18" s="1" t="s">
        <v>37</v>
      </c>
      <c r="B18" s="12">
        <f>'2-SEMAINE TYPE &amp; ANNUALISATION'!H28</f>
        <v>0</v>
      </c>
    </row>
    <row r="19" spans="1:37" x14ac:dyDescent="0.3">
      <c r="A19" s="1" t="s">
        <v>38</v>
      </c>
      <c r="B19" s="12">
        <f>'2-SEMAINE TYPE &amp; ANNUALISATION'!H29</f>
        <v>0</v>
      </c>
    </row>
    <row r="20" spans="1:37" x14ac:dyDescent="0.3">
      <c r="A20" s="1" t="s">
        <v>39</v>
      </c>
      <c r="B20" s="12">
        <f>'2-SEMAINE TYPE &amp; ANNUALISATION'!H30</f>
        <v>0</v>
      </c>
    </row>
    <row r="23" spans="1:37" x14ac:dyDescent="0.3">
      <c r="A23" t="s">
        <v>106</v>
      </c>
    </row>
    <row r="24" spans="1:37" x14ac:dyDescent="0.3">
      <c r="A24" t="s">
        <v>101</v>
      </c>
    </row>
    <row r="25" spans="1:37" x14ac:dyDescent="0.3">
      <c r="A25" t="s">
        <v>112</v>
      </c>
    </row>
    <row r="27" spans="1:37" x14ac:dyDescent="0.3">
      <c r="A27" s="425" t="s">
        <v>157</v>
      </c>
      <c r="B27" s="425"/>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row>
    <row r="28" spans="1:37" x14ac:dyDescent="0.3">
      <c r="A28" s="1"/>
      <c r="B28" s="424" t="s">
        <v>144</v>
      </c>
      <c r="C28" s="424"/>
      <c r="D28" s="424"/>
      <c r="E28" s="424" t="s">
        <v>145</v>
      </c>
      <c r="F28" s="424"/>
      <c r="G28" s="424"/>
      <c r="H28" s="424" t="s">
        <v>146</v>
      </c>
      <c r="I28" s="424"/>
      <c r="J28" s="424"/>
      <c r="K28" s="424" t="s">
        <v>147</v>
      </c>
      <c r="L28" s="424"/>
      <c r="M28" s="424"/>
      <c r="N28" s="424" t="s">
        <v>143</v>
      </c>
      <c r="O28" s="424"/>
      <c r="P28" s="424"/>
      <c r="Q28" s="424" t="s">
        <v>148</v>
      </c>
      <c r="R28" s="424"/>
      <c r="S28" s="424"/>
      <c r="T28" s="424" t="s">
        <v>149</v>
      </c>
      <c r="U28" s="424"/>
      <c r="V28" s="424"/>
      <c r="W28" s="424" t="s">
        <v>150</v>
      </c>
      <c r="X28" s="424"/>
      <c r="Y28" s="424"/>
      <c r="Z28" s="424" t="s">
        <v>151</v>
      </c>
      <c r="AA28" s="424"/>
      <c r="AB28" s="424"/>
      <c r="AC28" s="424" t="s">
        <v>152</v>
      </c>
      <c r="AD28" s="424"/>
      <c r="AE28" s="424"/>
      <c r="AF28" s="424" t="s">
        <v>12</v>
      </c>
      <c r="AG28" s="424"/>
      <c r="AH28" s="424"/>
      <c r="AI28" s="424" t="s">
        <v>13</v>
      </c>
      <c r="AJ28" s="424"/>
      <c r="AK28" s="424"/>
    </row>
    <row r="29" spans="1:37" x14ac:dyDescent="0.3">
      <c r="A29" s="1"/>
      <c r="B29" s="1" t="s">
        <v>153</v>
      </c>
      <c r="C29" s="1" t="s">
        <v>154</v>
      </c>
      <c r="D29" s="1" t="s">
        <v>155</v>
      </c>
      <c r="E29" s="1" t="s">
        <v>153</v>
      </c>
      <c r="F29" s="1" t="s">
        <v>154</v>
      </c>
      <c r="G29" s="1" t="s">
        <v>155</v>
      </c>
      <c r="H29" s="1" t="s">
        <v>153</v>
      </c>
      <c r="I29" s="1" t="s">
        <v>154</v>
      </c>
      <c r="J29" s="1" t="s">
        <v>155</v>
      </c>
      <c r="K29" s="1" t="s">
        <v>153</v>
      </c>
      <c r="L29" s="1" t="s">
        <v>154</v>
      </c>
      <c r="M29" s="1" t="s">
        <v>155</v>
      </c>
      <c r="N29" s="1" t="s">
        <v>153</v>
      </c>
      <c r="O29" s="1" t="s">
        <v>154</v>
      </c>
      <c r="P29" s="1" t="s">
        <v>155</v>
      </c>
      <c r="Q29" s="1" t="s">
        <v>153</v>
      </c>
      <c r="R29" s="1" t="s">
        <v>154</v>
      </c>
      <c r="S29" s="1" t="s">
        <v>155</v>
      </c>
      <c r="T29" s="1" t="s">
        <v>153</v>
      </c>
      <c r="U29" s="1" t="s">
        <v>154</v>
      </c>
      <c r="V29" s="1" t="s">
        <v>155</v>
      </c>
      <c r="W29" s="1" t="s">
        <v>153</v>
      </c>
      <c r="X29" s="1" t="s">
        <v>154</v>
      </c>
      <c r="Y29" s="1" t="s">
        <v>155</v>
      </c>
      <c r="Z29" s="1" t="s">
        <v>153</v>
      </c>
      <c r="AA29" s="1" t="s">
        <v>154</v>
      </c>
      <c r="AB29" s="1" t="s">
        <v>155</v>
      </c>
      <c r="AC29" s="1" t="s">
        <v>153</v>
      </c>
      <c r="AD29" s="1" t="s">
        <v>154</v>
      </c>
      <c r="AE29" s="1" t="s">
        <v>155</v>
      </c>
      <c r="AF29" s="1" t="s">
        <v>153</v>
      </c>
      <c r="AG29" s="1" t="s">
        <v>154</v>
      </c>
      <c r="AH29" s="1" t="s">
        <v>155</v>
      </c>
      <c r="AI29" s="1" t="s">
        <v>153</v>
      </c>
      <c r="AJ29" s="1" t="s">
        <v>154</v>
      </c>
      <c r="AK29" s="1" t="s">
        <v>155</v>
      </c>
    </row>
    <row r="30" spans="1:37" x14ac:dyDescent="0.3">
      <c r="A30" s="1">
        <v>1</v>
      </c>
      <c r="B30" s="12" t="str">
        <f>IF('3-PLANNING ANNUEL'!E21="F","F","")</f>
        <v/>
      </c>
      <c r="C30" s="12" t="str">
        <f>IF(OR(AND('3-PLANNING ANNUEL'!C21&gt;='3-PLANNING ANNUEL'!$K$7,'3-PLANNING ANNUEL'!C21&lt;='3-PLANNING ANNUEL'!$N$7),AND('3-PLANNING ANNUEL'!C21&gt;='3-PLANNING ANNUEL'!$K$8,'3-PLANNING ANNUEL'!C21&lt;='3-PLANNING ANNUEL'!$N$8),AND('3-PLANNING ANNUEL'!C21&gt;='3-PLANNING ANNUEL'!$K$9,'3-PLANNING ANNUEL'!C21&lt;='3-PLANNING ANNUEL'!$N$9),AND('3-PLANNING ANNUEL'!C21&gt;='3-PLANNING ANNUEL'!$K$10,'3-PLANNING ANNUEL'!C21&lt;='3-PLANNING ANNUEL'!$N$10),AND('3-PLANNING ANNUEL'!C21&gt;='3-PLANNING ANNUEL'!$K$11,'3-PLANNING ANNUEL'!C21&lt;='3-PLANNING ANNUEL'!$N$11)),"V","")</f>
        <v/>
      </c>
      <c r="D30" s="174">
        <f>IF(AND(B30="F",C30=""),(VLOOKUP('3-PLANNING ANNUEL'!B21,PARAMETRES!$A$16:$B$20,2,FALSE)),0)</f>
        <v>0</v>
      </c>
      <c r="E30" s="12" t="str">
        <f>IF('3-PLANNING ANNUEL'!I21="F","F","")</f>
        <v/>
      </c>
      <c r="F30" s="12" t="str">
        <f>IF(OR(AND('3-PLANNING ANNUEL'!G21&gt;='3-PLANNING ANNUEL'!$K$7,'3-PLANNING ANNUEL'!G21&lt;='3-PLANNING ANNUEL'!$N$7),AND('3-PLANNING ANNUEL'!G21&gt;='3-PLANNING ANNUEL'!$K$8,'3-PLANNING ANNUEL'!G21&lt;='3-PLANNING ANNUEL'!$N$8),AND('3-PLANNING ANNUEL'!G21&gt;='3-PLANNING ANNUEL'!$K$9,'3-PLANNING ANNUEL'!G21&lt;='3-PLANNING ANNUEL'!$N$9),AND('3-PLANNING ANNUEL'!G21&gt;='3-PLANNING ANNUEL'!$K$10,'3-PLANNING ANNUEL'!G21&lt;='3-PLANNING ANNUEL'!$N$10),AND('3-PLANNING ANNUEL'!G21&gt;='3-PLANNING ANNUEL'!$K$11,'3-PLANNING ANNUEL'!G21&lt;='3-PLANNING ANNUEL'!$N$11)),"V","")</f>
        <v/>
      </c>
      <c r="G30" s="174">
        <f>IF(AND(E30="F",F30=""),(VLOOKUP('3-PLANNING ANNUEL'!F21,PARAMETRES!$A$16:$B$20,2,FALSE)),0)</f>
        <v>0</v>
      </c>
      <c r="H30" s="12" t="str">
        <f>IF('3-PLANNING ANNUEL'!M21="F","F","")</f>
        <v>F</v>
      </c>
      <c r="I30" s="12" t="str">
        <f>IF(OR(AND('3-PLANNING ANNUEL'!K21&gt;='3-PLANNING ANNUEL'!$K$7,'3-PLANNING ANNUEL'!K21&lt;='3-PLANNING ANNUEL'!$N$7),AND('3-PLANNING ANNUEL'!K21&gt;='3-PLANNING ANNUEL'!$K$8,'3-PLANNING ANNUEL'!K21&lt;='3-PLANNING ANNUEL'!$N$8),AND('3-PLANNING ANNUEL'!K21&gt;='3-PLANNING ANNUEL'!$K$9,'3-PLANNING ANNUEL'!K21&lt;='3-PLANNING ANNUEL'!$N$9),AND('3-PLANNING ANNUEL'!K21&gt;='3-PLANNING ANNUEL'!$K$10,'3-PLANNING ANNUEL'!K21&lt;='3-PLANNING ANNUEL'!$N$10),AND('3-PLANNING ANNUEL'!K21&gt;='3-PLANNING ANNUEL'!$K$11,'3-PLANNING ANNUEL'!K21&lt;='3-PLANNING ANNUEL'!$N$11)),"V","")</f>
        <v>V</v>
      </c>
      <c r="J30" s="174">
        <f>IF(AND(H30="F",I30=""),(VLOOKUP('3-PLANNING ANNUEL'!J21,PARAMETRES!$A$16:$B$20,2,FALSE)),0)</f>
        <v>0</v>
      </c>
      <c r="K30" s="12" t="str">
        <f>IF('3-PLANNING ANNUEL'!Q21="F","F","")</f>
        <v/>
      </c>
      <c r="L30" s="12" t="str">
        <f>IF(OR(AND('3-PLANNING ANNUEL'!O21&gt;='3-PLANNING ANNUEL'!$K$7,'3-PLANNING ANNUEL'!O21&lt;='3-PLANNING ANNUEL'!$N$7),AND('3-PLANNING ANNUEL'!O21&gt;='3-PLANNING ANNUEL'!$K$8,'3-PLANNING ANNUEL'!O21&lt;='3-PLANNING ANNUEL'!$N$8),AND('3-PLANNING ANNUEL'!O21&gt;='3-PLANNING ANNUEL'!$K$9,'3-PLANNING ANNUEL'!O21&lt;='3-PLANNING ANNUEL'!$N$9),AND('3-PLANNING ANNUEL'!O21&gt;='3-PLANNING ANNUEL'!$K$10,'3-PLANNING ANNUEL'!O21&lt;='3-PLANNING ANNUEL'!$N$10),AND('3-PLANNING ANNUEL'!O21&gt;='3-PLANNING ANNUEL'!$K$11,'3-PLANNING ANNUEL'!O21&lt;='3-PLANNING ANNUEL'!$N$11)),"V","")</f>
        <v/>
      </c>
      <c r="M30" s="174">
        <f>IF(AND(K30="F",L30=""),(VLOOKUP('3-PLANNING ANNUEL'!N21,PARAMETRES!$A$16:$B$20,2,FALSE)),0)</f>
        <v>0</v>
      </c>
      <c r="N30" s="12" t="str">
        <f>IF('3-PLANNING ANNUEL'!U21="F","F","")</f>
        <v>F</v>
      </c>
      <c r="O30" s="12" t="str">
        <f>IF(OR(AND('3-PLANNING ANNUEL'!S21&gt;='3-PLANNING ANNUEL'!$K$7,'3-PLANNING ANNUEL'!S21&lt;='3-PLANNING ANNUEL'!$N$7),AND('3-PLANNING ANNUEL'!S21&gt;='3-PLANNING ANNUEL'!$K$8,'3-PLANNING ANNUEL'!S21&lt;='3-PLANNING ANNUEL'!$N$8),AND('3-PLANNING ANNUEL'!S21&gt;='3-PLANNING ANNUEL'!$K$9,'3-PLANNING ANNUEL'!S21&lt;='3-PLANNING ANNUEL'!$N$9),AND('3-PLANNING ANNUEL'!S21&gt;='3-PLANNING ANNUEL'!$K$10,'3-PLANNING ANNUEL'!S21&lt;='3-PLANNING ANNUEL'!$N$10),AND('3-PLANNING ANNUEL'!S21&gt;='3-PLANNING ANNUEL'!$K$11,'3-PLANNING ANNUEL'!S21&lt;='3-PLANNING ANNUEL'!$N$11)),"V","")</f>
        <v>V</v>
      </c>
      <c r="P30" s="174">
        <f>IF(AND(N30="F",O30=""),(VLOOKUP('3-PLANNING ANNUEL'!R21,PARAMETRES!$A$16:$B$20,2,FALSE)),0)</f>
        <v>0</v>
      </c>
      <c r="Q30" s="12" t="str">
        <f>IF('3-PLANNING ANNUEL'!Y21="F","F","")</f>
        <v/>
      </c>
      <c r="R30" s="12" t="str">
        <f>IF(OR(AND('3-PLANNING ANNUEL'!W21&gt;='3-PLANNING ANNUEL'!$K$7,'3-PLANNING ANNUEL'!W21&lt;='3-PLANNING ANNUEL'!$N$7),AND('3-PLANNING ANNUEL'!W21&gt;='3-PLANNING ANNUEL'!$K$8,'3-PLANNING ANNUEL'!W21&lt;='3-PLANNING ANNUEL'!$N$8),AND('3-PLANNING ANNUEL'!W21&gt;='3-PLANNING ANNUEL'!$K$9,'3-PLANNING ANNUEL'!W21&lt;='3-PLANNING ANNUEL'!$N$9),AND('3-PLANNING ANNUEL'!W21&gt;='3-PLANNING ANNUEL'!$K$10,'3-PLANNING ANNUEL'!W21&lt;='3-PLANNING ANNUEL'!$N$10),AND('3-PLANNING ANNUEL'!W21&gt;='3-PLANNING ANNUEL'!$K$11,'3-PLANNING ANNUEL'!W21&lt;='3-PLANNING ANNUEL'!$N$11)),"V","")</f>
        <v/>
      </c>
      <c r="S30" s="174">
        <f>IF(AND(Q30="F",R30=""),(VLOOKUP('3-PLANNING ANNUEL'!V21,PARAMETRES!$A$16:$B$20,2,FALSE)),0)</f>
        <v>0</v>
      </c>
      <c r="T30" s="12" t="str">
        <f>IF('3-PLANNING ANNUEL'!AC21="F","F","")</f>
        <v/>
      </c>
      <c r="U30" s="12" t="str">
        <f>IF(OR(AND('3-PLANNING ANNUEL'!AA21&gt;='3-PLANNING ANNUEL'!$K$7,'3-PLANNING ANNUEL'!AA21&lt;='3-PLANNING ANNUEL'!$N$7),AND('3-PLANNING ANNUEL'!AA21&gt;='3-PLANNING ANNUEL'!$K$8,'3-PLANNING ANNUEL'!AA21&lt;='3-PLANNING ANNUEL'!$N$8),AND('3-PLANNING ANNUEL'!AA21&gt;='3-PLANNING ANNUEL'!$K$9,'3-PLANNING ANNUEL'!AA21&lt;='3-PLANNING ANNUEL'!$N$9),AND('3-PLANNING ANNUEL'!AA21&gt;='3-PLANNING ANNUEL'!$K$10,'3-PLANNING ANNUEL'!AA21&lt;='3-PLANNING ANNUEL'!$N$10),AND('3-PLANNING ANNUEL'!AA21&gt;='3-PLANNING ANNUEL'!$K$11,'3-PLANNING ANNUEL'!AA21&lt;='3-PLANNING ANNUEL'!$N$11)),"V","")</f>
        <v/>
      </c>
      <c r="V30" s="174">
        <f>IF(AND(T30="F",U30=""),(VLOOKUP('3-PLANNING ANNUEL'!Z21,PARAMETRES!$A$16:$B$20,2,FALSE)),0)</f>
        <v>0</v>
      </c>
      <c r="W30" s="12" t="str">
        <f>IF('3-PLANNING ANNUEL'!AG21="F","F","")</f>
        <v/>
      </c>
      <c r="X30" s="12" t="str">
        <f>IF(OR(AND('3-PLANNING ANNUEL'!AE21&gt;='3-PLANNING ANNUEL'!$K$7,'3-PLANNING ANNUEL'!AE21&lt;='3-PLANNING ANNUEL'!$N$7),AND('3-PLANNING ANNUEL'!AE21&gt;='3-PLANNING ANNUEL'!$K$8,'3-PLANNING ANNUEL'!AE21&lt;='3-PLANNING ANNUEL'!$N$8),AND('3-PLANNING ANNUEL'!AE21&gt;='3-PLANNING ANNUEL'!$K$9,'3-PLANNING ANNUEL'!AE21&lt;='3-PLANNING ANNUEL'!$N$9),AND('3-PLANNING ANNUEL'!AE21&gt;='3-PLANNING ANNUEL'!$K$10,'3-PLANNING ANNUEL'!AE21&lt;='3-PLANNING ANNUEL'!$N$10),AND('3-PLANNING ANNUEL'!AE21&gt;='3-PLANNING ANNUEL'!$K$11,'3-PLANNING ANNUEL'!AE21&lt;='3-PLANNING ANNUEL'!$N$11)),"V","")</f>
        <v/>
      </c>
      <c r="Y30" s="174">
        <f>IF(AND(W30="F",X30=""),(VLOOKUP('3-PLANNING ANNUEL'!AD21,PARAMETRES!$A$16:$B$20,2,FALSE)),0)</f>
        <v>0</v>
      </c>
      <c r="Z30" s="12" t="str">
        <f>IF('3-PLANNING ANNUEL'!AK21="F","F","")</f>
        <v>F</v>
      </c>
      <c r="AA30" s="12" t="str">
        <f>IF(OR(AND('3-PLANNING ANNUEL'!AI21&gt;='3-PLANNING ANNUEL'!$K$7,'3-PLANNING ANNUEL'!AI21&lt;='3-PLANNING ANNUEL'!$N$7),AND('3-PLANNING ANNUEL'!AI21&gt;='3-PLANNING ANNUEL'!$K$8,'3-PLANNING ANNUEL'!AI21&lt;='3-PLANNING ANNUEL'!$N$8),AND('3-PLANNING ANNUEL'!AI21&gt;='3-PLANNING ANNUEL'!$K$9,'3-PLANNING ANNUEL'!AI21&lt;='3-PLANNING ANNUEL'!$N$9),AND('3-PLANNING ANNUEL'!AI21&gt;='3-PLANNING ANNUEL'!$K$10,'3-PLANNING ANNUEL'!AI21&lt;='3-PLANNING ANNUEL'!$N$10),AND('3-PLANNING ANNUEL'!AI21&gt;='3-PLANNING ANNUEL'!$K$11,'3-PLANNING ANNUEL'!AI21&lt;='3-PLANNING ANNUEL'!$N$11)),"V","")</f>
        <v/>
      </c>
      <c r="AB30" s="174">
        <f>IF(AND(Z30="F",AA30=""),(VLOOKUP('3-PLANNING ANNUEL'!AH21,PARAMETRES!$A$16:$B$20,2,FALSE)),0)</f>
        <v>0</v>
      </c>
      <c r="AC30" s="12" t="str">
        <f>IF('3-PLANNING ANNUEL'!AO21="F","F","")</f>
        <v/>
      </c>
      <c r="AD30" s="12" t="str">
        <f>IF(OR(AND('3-PLANNING ANNUEL'!AM21&gt;='3-PLANNING ANNUEL'!$K$7,'3-PLANNING ANNUEL'!AM21&lt;='3-PLANNING ANNUEL'!$N$7),AND('3-PLANNING ANNUEL'!AM21&gt;='3-PLANNING ANNUEL'!$K$8,'3-PLANNING ANNUEL'!AM21&lt;='3-PLANNING ANNUEL'!$N$8),AND('3-PLANNING ANNUEL'!AM21&gt;='3-PLANNING ANNUEL'!$K$9,'3-PLANNING ANNUEL'!AM21&lt;='3-PLANNING ANNUEL'!$N$9),AND('3-PLANNING ANNUEL'!AM21&gt;='3-PLANNING ANNUEL'!$K$10,'3-PLANNING ANNUEL'!AM21&lt;='3-PLANNING ANNUEL'!$N$10),AND('3-PLANNING ANNUEL'!AM21&gt;='3-PLANNING ANNUEL'!$K$11,'3-PLANNING ANNUEL'!AM21&lt;='3-PLANNING ANNUEL'!$N$11)),"V","")</f>
        <v/>
      </c>
      <c r="AE30" s="174">
        <f>IF(AND(AC30="F",AD30=""),(VLOOKUP('3-PLANNING ANNUEL'!AL21,PARAMETRES!$A$16:$B$20,2,FALSE)),0)</f>
        <v>0</v>
      </c>
      <c r="AF30" s="12" t="str">
        <f>IF('3-PLANNING ANNUEL'!AS21="F","F","")</f>
        <v/>
      </c>
      <c r="AG30" s="12" t="str">
        <f>IF(OR(AND('3-PLANNING ANNUEL'!AQ21&gt;='3-PLANNING ANNUEL'!$K$7,'3-PLANNING ANNUEL'!AQ21&lt;='3-PLANNING ANNUEL'!$N$7),AND('3-PLANNING ANNUEL'!AQ21&gt;='3-PLANNING ANNUEL'!$K$8,'3-PLANNING ANNUEL'!AQ21&lt;='3-PLANNING ANNUEL'!$N$8),AND('3-PLANNING ANNUEL'!AQ21&gt;='3-PLANNING ANNUEL'!$K$9,'3-PLANNING ANNUEL'!AQ21&lt;='3-PLANNING ANNUEL'!$N$9),AND('3-PLANNING ANNUEL'!AQ21&gt;='3-PLANNING ANNUEL'!$K$10,'3-PLANNING ANNUEL'!AQ21&lt;='3-PLANNING ANNUEL'!$N$10),AND('3-PLANNING ANNUEL'!AQ21&gt;='3-PLANNING ANNUEL'!$K$11,'3-PLANNING ANNUEL'!AQ21&lt;='3-PLANNING ANNUEL'!$N$11)),"V","")</f>
        <v/>
      </c>
      <c r="AH30" s="174">
        <f>IF(AND(AF30="F",AG30=""),(VLOOKUP('3-PLANNING ANNUEL'!AH21,PARAMETRES!$A$16:$B$20,2,FALSE)),0)</f>
        <v>0</v>
      </c>
      <c r="AI30" s="12" t="str">
        <f>IF('3-PLANNING ANNUEL'!AW21="F","F","")</f>
        <v/>
      </c>
      <c r="AJ30" s="12" t="str">
        <f>IF(OR(AND('3-PLANNING ANNUEL'!AU21&gt;='3-PLANNING ANNUEL'!$K$7,'3-PLANNING ANNUEL'!AU21&lt;='3-PLANNING ANNUEL'!$N$7),AND('3-PLANNING ANNUEL'!AU21&gt;='3-PLANNING ANNUEL'!$K$8,'3-PLANNING ANNUEL'!AU21&lt;='3-PLANNING ANNUEL'!$N$8),AND('3-PLANNING ANNUEL'!AU21&gt;='3-PLANNING ANNUEL'!$K$9,'3-PLANNING ANNUEL'!AU21&lt;='3-PLANNING ANNUEL'!$N$9),AND('3-PLANNING ANNUEL'!AU21&gt;='3-PLANNING ANNUEL'!$K$10,'3-PLANNING ANNUEL'!AU21&lt;='3-PLANNING ANNUEL'!$N$10),AND('3-PLANNING ANNUEL'!AU21&gt;='3-PLANNING ANNUEL'!$K$11,'3-PLANNING ANNUEL'!AU21&lt;='3-PLANNING ANNUEL'!$N$11)),"V","")</f>
        <v>V</v>
      </c>
      <c r="AK30" s="174">
        <f>IF(AND(AI30="F",AJ30=""),(VLOOKUP('3-PLANNING ANNUEL'!AH21,PARAMETRES!$A$16:$B$20,2,FALSE)),0)</f>
        <v>0</v>
      </c>
    </row>
    <row r="31" spans="1:37" x14ac:dyDescent="0.3">
      <c r="A31" s="1">
        <v>2</v>
      </c>
      <c r="B31" s="12" t="str">
        <f>IF('3-PLANNING ANNUEL'!E22="F","F","")</f>
        <v/>
      </c>
      <c r="C31" s="12" t="str">
        <f>IF(OR(AND('3-PLANNING ANNUEL'!C22&gt;='3-PLANNING ANNUEL'!$K$7,'3-PLANNING ANNUEL'!C22&lt;='3-PLANNING ANNUEL'!$N$7),AND('3-PLANNING ANNUEL'!C22&gt;='3-PLANNING ANNUEL'!$K$8,'3-PLANNING ANNUEL'!C22&lt;='3-PLANNING ANNUEL'!$N$8),AND('3-PLANNING ANNUEL'!C22&gt;='3-PLANNING ANNUEL'!$K$9,'3-PLANNING ANNUEL'!C22&lt;='3-PLANNING ANNUEL'!$N$9),AND('3-PLANNING ANNUEL'!C22&gt;='3-PLANNING ANNUEL'!$K$10,'3-PLANNING ANNUEL'!C22&lt;='3-PLANNING ANNUEL'!$N$10),AND('3-PLANNING ANNUEL'!C22&gt;='3-PLANNING ANNUEL'!$K$11,'3-PLANNING ANNUEL'!C22&lt;='3-PLANNING ANNUEL'!$N$11)),"V","")</f>
        <v/>
      </c>
      <c r="D31" s="174">
        <f>IF(AND(B31="F",C31=""),(VLOOKUP('3-PLANNING ANNUEL'!B22,PARAMETRES!$A$16:$B$20,2,FALSE)),0)</f>
        <v>0</v>
      </c>
      <c r="E31" s="12" t="str">
        <f>IF('3-PLANNING ANNUEL'!I22="F","F","")</f>
        <v/>
      </c>
      <c r="F31" s="12" t="str">
        <f>IF(OR(AND('3-PLANNING ANNUEL'!G22&gt;='3-PLANNING ANNUEL'!$K$7,'3-PLANNING ANNUEL'!G22&lt;='3-PLANNING ANNUEL'!$N$7),AND('3-PLANNING ANNUEL'!G22&gt;='3-PLANNING ANNUEL'!$K$8,'3-PLANNING ANNUEL'!G22&lt;='3-PLANNING ANNUEL'!$N$8),AND('3-PLANNING ANNUEL'!G22&gt;='3-PLANNING ANNUEL'!$K$9,'3-PLANNING ANNUEL'!G22&lt;='3-PLANNING ANNUEL'!$N$9),AND('3-PLANNING ANNUEL'!G22&gt;='3-PLANNING ANNUEL'!$K$10,'3-PLANNING ANNUEL'!G22&lt;='3-PLANNING ANNUEL'!$N$10),AND('3-PLANNING ANNUEL'!G22&gt;='3-PLANNING ANNUEL'!$K$11,'3-PLANNING ANNUEL'!G22&lt;='3-PLANNING ANNUEL'!$N$11)),"V","")</f>
        <v/>
      </c>
      <c r="G31" s="174">
        <f>IF(AND(E31="F",F31=""),(VLOOKUP('3-PLANNING ANNUEL'!F22,PARAMETRES!$A$16:$B$20,2,FALSE)),0)</f>
        <v>0</v>
      </c>
      <c r="H31" s="12" t="str">
        <f>IF('3-PLANNING ANNUEL'!M22="F","F","")</f>
        <v/>
      </c>
      <c r="I31" s="12" t="str">
        <f>IF(OR(AND('3-PLANNING ANNUEL'!K22&gt;='3-PLANNING ANNUEL'!$K$7,'3-PLANNING ANNUEL'!K22&lt;='3-PLANNING ANNUEL'!$N$7),AND('3-PLANNING ANNUEL'!K22&gt;='3-PLANNING ANNUEL'!$K$8,'3-PLANNING ANNUEL'!K22&lt;='3-PLANNING ANNUEL'!$N$8),AND('3-PLANNING ANNUEL'!K22&gt;='3-PLANNING ANNUEL'!$K$9,'3-PLANNING ANNUEL'!K22&lt;='3-PLANNING ANNUEL'!$N$9),AND('3-PLANNING ANNUEL'!K22&gt;='3-PLANNING ANNUEL'!$K$10,'3-PLANNING ANNUEL'!K22&lt;='3-PLANNING ANNUEL'!$N$10),AND('3-PLANNING ANNUEL'!K22&gt;='3-PLANNING ANNUEL'!$K$11,'3-PLANNING ANNUEL'!K22&lt;='3-PLANNING ANNUEL'!$N$11)),"V","")</f>
        <v>V</v>
      </c>
      <c r="J31" s="174">
        <f>IF(AND(H31="F",I31=""),(VLOOKUP('3-PLANNING ANNUEL'!J22,PARAMETRES!$A$16:$B$20,2,FALSE)),0)</f>
        <v>0</v>
      </c>
      <c r="K31" s="12" t="str">
        <f>IF('3-PLANNING ANNUEL'!Q22="F","F","")</f>
        <v/>
      </c>
      <c r="L31" s="12" t="str">
        <f>IF(OR(AND('3-PLANNING ANNUEL'!O22&gt;='3-PLANNING ANNUEL'!$K$7,'3-PLANNING ANNUEL'!O22&lt;='3-PLANNING ANNUEL'!$N$7),AND('3-PLANNING ANNUEL'!O22&gt;='3-PLANNING ANNUEL'!$K$8,'3-PLANNING ANNUEL'!O22&lt;='3-PLANNING ANNUEL'!$N$8),AND('3-PLANNING ANNUEL'!O22&gt;='3-PLANNING ANNUEL'!$K$9,'3-PLANNING ANNUEL'!O22&lt;='3-PLANNING ANNUEL'!$N$9),AND('3-PLANNING ANNUEL'!O22&gt;='3-PLANNING ANNUEL'!$K$10,'3-PLANNING ANNUEL'!O22&lt;='3-PLANNING ANNUEL'!$N$10),AND('3-PLANNING ANNUEL'!O22&gt;='3-PLANNING ANNUEL'!$K$11,'3-PLANNING ANNUEL'!O22&lt;='3-PLANNING ANNUEL'!$N$11)),"V","")</f>
        <v/>
      </c>
      <c r="M31" s="174">
        <f>IF(AND(K31="F",L31=""),(VLOOKUP('3-PLANNING ANNUEL'!N22,PARAMETRES!$A$16:$B$20,2,FALSE)),0)</f>
        <v>0</v>
      </c>
      <c r="N31" s="12" t="str">
        <f>IF('3-PLANNING ANNUEL'!U22="F","F","")</f>
        <v/>
      </c>
      <c r="O31" s="12" t="str">
        <f>IF(OR(AND('3-PLANNING ANNUEL'!S22&gt;='3-PLANNING ANNUEL'!$K$7,'3-PLANNING ANNUEL'!S22&lt;='3-PLANNING ANNUEL'!$N$7),AND('3-PLANNING ANNUEL'!S22&gt;='3-PLANNING ANNUEL'!$K$8,'3-PLANNING ANNUEL'!S22&lt;='3-PLANNING ANNUEL'!$N$8),AND('3-PLANNING ANNUEL'!S22&gt;='3-PLANNING ANNUEL'!$K$9,'3-PLANNING ANNUEL'!S22&lt;='3-PLANNING ANNUEL'!$N$9),AND('3-PLANNING ANNUEL'!S22&gt;='3-PLANNING ANNUEL'!$K$10,'3-PLANNING ANNUEL'!S22&lt;='3-PLANNING ANNUEL'!$N$10),AND('3-PLANNING ANNUEL'!S22&gt;='3-PLANNING ANNUEL'!$K$11,'3-PLANNING ANNUEL'!S22&lt;='3-PLANNING ANNUEL'!$N$11)),"V","")</f>
        <v>V</v>
      </c>
      <c r="P31" s="174">
        <f>IF(AND(N31="F",O31=""),(VLOOKUP('3-PLANNING ANNUEL'!R22,PARAMETRES!$A$16:$B$20,2,FALSE)),0)</f>
        <v>0</v>
      </c>
      <c r="Q31" s="12" t="str">
        <f>IF('3-PLANNING ANNUEL'!Y22="F","F","")</f>
        <v/>
      </c>
      <c r="R31" s="12" t="str">
        <f>IF(OR(AND('3-PLANNING ANNUEL'!W22&gt;='3-PLANNING ANNUEL'!$K$7,'3-PLANNING ANNUEL'!W22&lt;='3-PLANNING ANNUEL'!$N$7),AND('3-PLANNING ANNUEL'!W22&gt;='3-PLANNING ANNUEL'!$K$8,'3-PLANNING ANNUEL'!W22&lt;='3-PLANNING ANNUEL'!$N$8),AND('3-PLANNING ANNUEL'!W22&gt;='3-PLANNING ANNUEL'!$K$9,'3-PLANNING ANNUEL'!W22&lt;='3-PLANNING ANNUEL'!$N$9),AND('3-PLANNING ANNUEL'!W22&gt;='3-PLANNING ANNUEL'!$K$10,'3-PLANNING ANNUEL'!W22&lt;='3-PLANNING ANNUEL'!$N$10),AND('3-PLANNING ANNUEL'!W22&gt;='3-PLANNING ANNUEL'!$K$11,'3-PLANNING ANNUEL'!W22&lt;='3-PLANNING ANNUEL'!$N$11)),"V","")</f>
        <v/>
      </c>
      <c r="S31" s="174">
        <f>IF(AND(Q31="F",R31=""),(VLOOKUP('3-PLANNING ANNUEL'!V22,PARAMETRES!$A$16:$B$20,2,FALSE)),0)</f>
        <v>0</v>
      </c>
      <c r="T31" s="12" t="str">
        <f>IF('3-PLANNING ANNUEL'!AC22="F","F","")</f>
        <v/>
      </c>
      <c r="U31" s="12" t="str">
        <f>IF(OR(AND('3-PLANNING ANNUEL'!AA22&gt;='3-PLANNING ANNUEL'!$K$7,'3-PLANNING ANNUEL'!AA22&lt;='3-PLANNING ANNUEL'!$N$7),AND('3-PLANNING ANNUEL'!AA22&gt;='3-PLANNING ANNUEL'!$K$8,'3-PLANNING ANNUEL'!AA22&lt;='3-PLANNING ANNUEL'!$N$8),AND('3-PLANNING ANNUEL'!AA22&gt;='3-PLANNING ANNUEL'!$K$9,'3-PLANNING ANNUEL'!AA22&lt;='3-PLANNING ANNUEL'!$N$9),AND('3-PLANNING ANNUEL'!AA22&gt;='3-PLANNING ANNUEL'!$K$10,'3-PLANNING ANNUEL'!AA22&lt;='3-PLANNING ANNUEL'!$N$10),AND('3-PLANNING ANNUEL'!AA22&gt;='3-PLANNING ANNUEL'!$K$11,'3-PLANNING ANNUEL'!AA22&lt;='3-PLANNING ANNUEL'!$N$11)),"V","")</f>
        <v/>
      </c>
      <c r="V31" s="174">
        <f>IF(AND(T31="F",U31=""),(VLOOKUP('3-PLANNING ANNUEL'!Z22,PARAMETRES!$A$16:$B$20,2,FALSE)),0)</f>
        <v>0</v>
      </c>
      <c r="W31" s="12" t="str">
        <f>IF('3-PLANNING ANNUEL'!AG22="F","F","")</f>
        <v/>
      </c>
      <c r="X31" s="12" t="str">
        <f>IF(OR(AND('3-PLANNING ANNUEL'!AE22&gt;='3-PLANNING ANNUEL'!$K$7,'3-PLANNING ANNUEL'!AE22&lt;='3-PLANNING ANNUEL'!$N$7),AND('3-PLANNING ANNUEL'!AE22&gt;='3-PLANNING ANNUEL'!$K$8,'3-PLANNING ANNUEL'!AE22&lt;='3-PLANNING ANNUEL'!$N$8),AND('3-PLANNING ANNUEL'!AE22&gt;='3-PLANNING ANNUEL'!$K$9,'3-PLANNING ANNUEL'!AE22&lt;='3-PLANNING ANNUEL'!$N$9),AND('3-PLANNING ANNUEL'!AE22&gt;='3-PLANNING ANNUEL'!$K$10,'3-PLANNING ANNUEL'!AE22&lt;='3-PLANNING ANNUEL'!$N$10),AND('3-PLANNING ANNUEL'!AE22&gt;='3-PLANNING ANNUEL'!$K$11,'3-PLANNING ANNUEL'!AE22&lt;='3-PLANNING ANNUEL'!$N$11)),"V","")</f>
        <v/>
      </c>
      <c r="Y31" s="174">
        <f>IF(AND(W31="F",X31=""),(VLOOKUP('3-PLANNING ANNUEL'!AD22,PARAMETRES!$A$16:$B$20,2,FALSE)),0)</f>
        <v>0</v>
      </c>
      <c r="Z31" s="12" t="str">
        <f>IF('3-PLANNING ANNUEL'!AK22="F","F","")</f>
        <v/>
      </c>
      <c r="AA31" s="12" t="str">
        <f>IF(OR(AND('3-PLANNING ANNUEL'!AI22&gt;='3-PLANNING ANNUEL'!$K$7,'3-PLANNING ANNUEL'!AI22&lt;='3-PLANNING ANNUEL'!$N$7),AND('3-PLANNING ANNUEL'!AI22&gt;='3-PLANNING ANNUEL'!$K$8,'3-PLANNING ANNUEL'!AI22&lt;='3-PLANNING ANNUEL'!$N$8),AND('3-PLANNING ANNUEL'!AI22&gt;='3-PLANNING ANNUEL'!$K$9,'3-PLANNING ANNUEL'!AI22&lt;='3-PLANNING ANNUEL'!$N$9),AND('3-PLANNING ANNUEL'!AI22&gt;='3-PLANNING ANNUEL'!$K$10,'3-PLANNING ANNUEL'!AI22&lt;='3-PLANNING ANNUEL'!$N$10),AND('3-PLANNING ANNUEL'!AI22&gt;='3-PLANNING ANNUEL'!$K$11,'3-PLANNING ANNUEL'!AI22&lt;='3-PLANNING ANNUEL'!$N$11)),"V","")</f>
        <v/>
      </c>
      <c r="AB31" s="174">
        <f>IF(AND(Z31="F",AA31=""),(VLOOKUP('3-PLANNING ANNUEL'!AH22,PARAMETRES!$A$16:$B$20,2,FALSE)),0)</f>
        <v>0</v>
      </c>
      <c r="AC31" s="12" t="str">
        <f>IF('3-PLANNING ANNUEL'!AO22="F","F","")</f>
        <v/>
      </c>
      <c r="AD31" s="12" t="str">
        <f>IF(OR(AND('3-PLANNING ANNUEL'!AM22&gt;='3-PLANNING ANNUEL'!$K$7,'3-PLANNING ANNUEL'!AM22&lt;='3-PLANNING ANNUEL'!$N$7),AND('3-PLANNING ANNUEL'!AM22&gt;='3-PLANNING ANNUEL'!$K$8,'3-PLANNING ANNUEL'!AM22&lt;='3-PLANNING ANNUEL'!$N$8),AND('3-PLANNING ANNUEL'!AM22&gt;='3-PLANNING ANNUEL'!$K$9,'3-PLANNING ANNUEL'!AM22&lt;='3-PLANNING ANNUEL'!$N$9),AND('3-PLANNING ANNUEL'!AM22&gt;='3-PLANNING ANNUEL'!$K$10,'3-PLANNING ANNUEL'!AM22&lt;='3-PLANNING ANNUEL'!$N$10),AND('3-PLANNING ANNUEL'!AM22&gt;='3-PLANNING ANNUEL'!$K$11,'3-PLANNING ANNUEL'!AM22&lt;='3-PLANNING ANNUEL'!$N$11)),"V","")</f>
        <v/>
      </c>
      <c r="AE31" s="174">
        <f>IF(AND(AC31="F",AD31=""),(VLOOKUP('3-PLANNING ANNUEL'!AL22,PARAMETRES!$A$16:$B$20,2,FALSE)),0)</f>
        <v>0</v>
      </c>
      <c r="AF31" s="12" t="str">
        <f>IF('3-PLANNING ANNUEL'!AS22="F","F","")</f>
        <v/>
      </c>
      <c r="AG31" s="12" t="str">
        <f>IF(OR(AND('3-PLANNING ANNUEL'!AQ22&gt;='3-PLANNING ANNUEL'!$K$7,'3-PLANNING ANNUEL'!AQ22&lt;='3-PLANNING ANNUEL'!$N$7),AND('3-PLANNING ANNUEL'!AQ22&gt;='3-PLANNING ANNUEL'!$K$8,'3-PLANNING ANNUEL'!AQ22&lt;='3-PLANNING ANNUEL'!$N$8),AND('3-PLANNING ANNUEL'!AQ22&gt;='3-PLANNING ANNUEL'!$K$9,'3-PLANNING ANNUEL'!AQ22&lt;='3-PLANNING ANNUEL'!$N$9),AND('3-PLANNING ANNUEL'!AQ22&gt;='3-PLANNING ANNUEL'!$K$10,'3-PLANNING ANNUEL'!AQ22&lt;='3-PLANNING ANNUEL'!$N$10),AND('3-PLANNING ANNUEL'!AQ22&gt;='3-PLANNING ANNUEL'!$K$11,'3-PLANNING ANNUEL'!AQ22&lt;='3-PLANNING ANNUEL'!$N$11)),"V","")</f>
        <v/>
      </c>
      <c r="AH31" s="174">
        <f>IF(AND(AF31="F",AG31=""),(VLOOKUP('3-PLANNING ANNUEL'!AH22,PARAMETRES!$A$16:$B$20,2,FALSE)),0)</f>
        <v>0</v>
      </c>
      <c r="AI31" s="12" t="str">
        <f>IF('3-PLANNING ANNUEL'!AW22="F","F","")</f>
        <v/>
      </c>
      <c r="AJ31" s="12" t="str">
        <f>IF(OR(AND('3-PLANNING ANNUEL'!AU22&gt;='3-PLANNING ANNUEL'!$K$7,'3-PLANNING ANNUEL'!AU22&lt;='3-PLANNING ANNUEL'!$N$7),AND('3-PLANNING ANNUEL'!AU22&gt;='3-PLANNING ANNUEL'!$K$8,'3-PLANNING ANNUEL'!AU22&lt;='3-PLANNING ANNUEL'!$N$8),AND('3-PLANNING ANNUEL'!AU22&gt;='3-PLANNING ANNUEL'!$K$9,'3-PLANNING ANNUEL'!AU22&lt;='3-PLANNING ANNUEL'!$N$9),AND('3-PLANNING ANNUEL'!AU22&gt;='3-PLANNING ANNUEL'!$K$10,'3-PLANNING ANNUEL'!AU22&lt;='3-PLANNING ANNUEL'!$N$10),AND('3-PLANNING ANNUEL'!AU22&gt;='3-PLANNING ANNUEL'!$K$11,'3-PLANNING ANNUEL'!AU22&lt;='3-PLANNING ANNUEL'!$N$11)),"V","")</f>
        <v>V</v>
      </c>
      <c r="AK31" s="174">
        <f>IF(AND(AI31="F",AJ31=""),(VLOOKUP('3-PLANNING ANNUEL'!AH22,PARAMETRES!$A$16:$B$20,2,FALSE)),0)</f>
        <v>0</v>
      </c>
    </row>
    <row r="32" spans="1:37" x14ac:dyDescent="0.3">
      <c r="A32" s="1">
        <v>3</v>
      </c>
      <c r="B32" s="12" t="str">
        <f>IF('3-PLANNING ANNUEL'!E23="F","F","")</f>
        <v/>
      </c>
      <c r="C32" s="12" t="str">
        <f>IF(OR(AND('3-PLANNING ANNUEL'!C23&gt;='3-PLANNING ANNUEL'!$K$7,'3-PLANNING ANNUEL'!C23&lt;='3-PLANNING ANNUEL'!$N$7),AND('3-PLANNING ANNUEL'!C23&gt;='3-PLANNING ANNUEL'!$K$8,'3-PLANNING ANNUEL'!C23&lt;='3-PLANNING ANNUEL'!$N$8),AND('3-PLANNING ANNUEL'!C23&gt;='3-PLANNING ANNUEL'!$K$9,'3-PLANNING ANNUEL'!C23&lt;='3-PLANNING ANNUEL'!$N$9),AND('3-PLANNING ANNUEL'!C23&gt;='3-PLANNING ANNUEL'!$K$10,'3-PLANNING ANNUEL'!C23&lt;='3-PLANNING ANNUEL'!$N$10),AND('3-PLANNING ANNUEL'!C23&gt;='3-PLANNING ANNUEL'!$K$11,'3-PLANNING ANNUEL'!C23&lt;='3-PLANNING ANNUEL'!$N$11)),"V","")</f>
        <v/>
      </c>
      <c r="D32" s="174">
        <f>IF(AND(B32="F",C32=""),(VLOOKUP('3-PLANNING ANNUEL'!B23,PARAMETRES!$A$16:$B$20,2,FALSE)),0)</f>
        <v>0</v>
      </c>
      <c r="E32" s="12" t="str">
        <f>IF('3-PLANNING ANNUEL'!I23="F","F","")</f>
        <v/>
      </c>
      <c r="F32" s="12" t="str">
        <f>IF(OR(AND('3-PLANNING ANNUEL'!G23&gt;='3-PLANNING ANNUEL'!$K$7,'3-PLANNING ANNUEL'!G23&lt;='3-PLANNING ANNUEL'!$N$7),AND('3-PLANNING ANNUEL'!G23&gt;='3-PLANNING ANNUEL'!$K$8,'3-PLANNING ANNUEL'!G23&lt;='3-PLANNING ANNUEL'!$N$8),AND('3-PLANNING ANNUEL'!G23&gt;='3-PLANNING ANNUEL'!$K$9,'3-PLANNING ANNUEL'!G23&lt;='3-PLANNING ANNUEL'!$N$9),AND('3-PLANNING ANNUEL'!G23&gt;='3-PLANNING ANNUEL'!$K$10,'3-PLANNING ANNUEL'!G23&lt;='3-PLANNING ANNUEL'!$N$10),AND('3-PLANNING ANNUEL'!G23&gt;='3-PLANNING ANNUEL'!$K$11,'3-PLANNING ANNUEL'!G23&lt;='3-PLANNING ANNUEL'!$N$11)),"V","")</f>
        <v/>
      </c>
      <c r="G32" s="174">
        <f>IF(AND(E32="F",F32=""),(VLOOKUP('3-PLANNING ANNUEL'!F23,PARAMETRES!$A$16:$B$20,2,FALSE)),0)</f>
        <v>0</v>
      </c>
      <c r="H32" s="12" t="str">
        <f>IF('3-PLANNING ANNUEL'!M23="F","F","")</f>
        <v/>
      </c>
      <c r="I32" s="12" t="str">
        <f>IF(OR(AND('3-PLANNING ANNUEL'!K23&gt;='3-PLANNING ANNUEL'!$K$7,'3-PLANNING ANNUEL'!K23&lt;='3-PLANNING ANNUEL'!$N$7),AND('3-PLANNING ANNUEL'!K23&gt;='3-PLANNING ANNUEL'!$K$8,'3-PLANNING ANNUEL'!K23&lt;='3-PLANNING ANNUEL'!$N$8),AND('3-PLANNING ANNUEL'!K23&gt;='3-PLANNING ANNUEL'!$K$9,'3-PLANNING ANNUEL'!K23&lt;='3-PLANNING ANNUEL'!$N$9),AND('3-PLANNING ANNUEL'!K23&gt;='3-PLANNING ANNUEL'!$K$10,'3-PLANNING ANNUEL'!K23&lt;='3-PLANNING ANNUEL'!$N$10),AND('3-PLANNING ANNUEL'!K23&gt;='3-PLANNING ANNUEL'!$K$11,'3-PLANNING ANNUEL'!K23&lt;='3-PLANNING ANNUEL'!$N$11)),"V","")</f>
        <v>V</v>
      </c>
      <c r="J32" s="174">
        <f>IF(AND(H32="F",I32=""),(VLOOKUP('3-PLANNING ANNUEL'!J23,PARAMETRES!$A$16:$B$20,2,FALSE)),0)</f>
        <v>0</v>
      </c>
      <c r="K32" s="12" t="str">
        <f>IF('3-PLANNING ANNUEL'!Q23="F","F","")</f>
        <v/>
      </c>
      <c r="L32" s="12" t="str">
        <f>IF(OR(AND('3-PLANNING ANNUEL'!O23&gt;='3-PLANNING ANNUEL'!$K$7,'3-PLANNING ANNUEL'!O23&lt;='3-PLANNING ANNUEL'!$N$7),AND('3-PLANNING ANNUEL'!O23&gt;='3-PLANNING ANNUEL'!$K$8,'3-PLANNING ANNUEL'!O23&lt;='3-PLANNING ANNUEL'!$N$8),AND('3-PLANNING ANNUEL'!O23&gt;='3-PLANNING ANNUEL'!$K$9,'3-PLANNING ANNUEL'!O23&lt;='3-PLANNING ANNUEL'!$N$9),AND('3-PLANNING ANNUEL'!O23&gt;='3-PLANNING ANNUEL'!$K$10,'3-PLANNING ANNUEL'!O23&lt;='3-PLANNING ANNUEL'!$N$10),AND('3-PLANNING ANNUEL'!O23&gt;='3-PLANNING ANNUEL'!$K$11,'3-PLANNING ANNUEL'!O23&lt;='3-PLANNING ANNUEL'!$N$11)),"V","")</f>
        <v/>
      </c>
      <c r="M32" s="174">
        <f>IF(AND(K32="F",L32=""),(VLOOKUP('3-PLANNING ANNUEL'!N23,PARAMETRES!$A$16:$B$20,2,FALSE)),0)</f>
        <v>0</v>
      </c>
      <c r="N32" s="12" t="str">
        <f>IF('3-PLANNING ANNUEL'!U23="F","F","")</f>
        <v/>
      </c>
      <c r="O32" s="12" t="str">
        <f>IF(OR(AND('3-PLANNING ANNUEL'!S23&gt;='3-PLANNING ANNUEL'!$K$7,'3-PLANNING ANNUEL'!S23&lt;='3-PLANNING ANNUEL'!$N$7),AND('3-PLANNING ANNUEL'!S23&gt;='3-PLANNING ANNUEL'!$K$8,'3-PLANNING ANNUEL'!S23&lt;='3-PLANNING ANNUEL'!$N$8),AND('3-PLANNING ANNUEL'!S23&gt;='3-PLANNING ANNUEL'!$K$9,'3-PLANNING ANNUEL'!S23&lt;='3-PLANNING ANNUEL'!$N$9),AND('3-PLANNING ANNUEL'!S23&gt;='3-PLANNING ANNUEL'!$K$10,'3-PLANNING ANNUEL'!S23&lt;='3-PLANNING ANNUEL'!$N$10),AND('3-PLANNING ANNUEL'!S23&gt;='3-PLANNING ANNUEL'!$K$11,'3-PLANNING ANNUEL'!S23&lt;='3-PLANNING ANNUEL'!$N$11)),"V","")</f>
        <v>V</v>
      </c>
      <c r="P32" s="174">
        <f>IF(AND(N32="F",O32=""),(VLOOKUP('3-PLANNING ANNUEL'!R23,PARAMETRES!$A$16:$B$20,2,FALSE)),0)</f>
        <v>0</v>
      </c>
      <c r="Q32" s="12" t="str">
        <f>IF('3-PLANNING ANNUEL'!Y23="F","F","")</f>
        <v/>
      </c>
      <c r="R32" s="12" t="str">
        <f>IF(OR(AND('3-PLANNING ANNUEL'!W23&gt;='3-PLANNING ANNUEL'!$K$7,'3-PLANNING ANNUEL'!W23&lt;='3-PLANNING ANNUEL'!$N$7),AND('3-PLANNING ANNUEL'!W23&gt;='3-PLANNING ANNUEL'!$K$8,'3-PLANNING ANNUEL'!W23&lt;='3-PLANNING ANNUEL'!$N$8),AND('3-PLANNING ANNUEL'!W23&gt;='3-PLANNING ANNUEL'!$K$9,'3-PLANNING ANNUEL'!W23&lt;='3-PLANNING ANNUEL'!$N$9),AND('3-PLANNING ANNUEL'!W23&gt;='3-PLANNING ANNUEL'!$K$10,'3-PLANNING ANNUEL'!W23&lt;='3-PLANNING ANNUEL'!$N$10),AND('3-PLANNING ANNUEL'!W23&gt;='3-PLANNING ANNUEL'!$K$11,'3-PLANNING ANNUEL'!W23&lt;='3-PLANNING ANNUEL'!$N$11)),"V","")</f>
        <v/>
      </c>
      <c r="S32" s="174">
        <f>IF(AND(Q32="F",R32=""),(VLOOKUP('3-PLANNING ANNUEL'!V23,PARAMETRES!$A$16:$B$20,2,FALSE)),0)</f>
        <v>0</v>
      </c>
      <c r="T32" s="12" t="str">
        <f>IF('3-PLANNING ANNUEL'!AC23="F","F","")</f>
        <v/>
      </c>
      <c r="U32" s="12" t="str">
        <f>IF(OR(AND('3-PLANNING ANNUEL'!AA23&gt;='3-PLANNING ANNUEL'!$K$7,'3-PLANNING ANNUEL'!AA23&lt;='3-PLANNING ANNUEL'!$N$7),AND('3-PLANNING ANNUEL'!AA23&gt;='3-PLANNING ANNUEL'!$K$8,'3-PLANNING ANNUEL'!AA23&lt;='3-PLANNING ANNUEL'!$N$8),AND('3-PLANNING ANNUEL'!AA23&gt;='3-PLANNING ANNUEL'!$K$9,'3-PLANNING ANNUEL'!AA23&lt;='3-PLANNING ANNUEL'!$N$9),AND('3-PLANNING ANNUEL'!AA23&gt;='3-PLANNING ANNUEL'!$K$10,'3-PLANNING ANNUEL'!AA23&lt;='3-PLANNING ANNUEL'!$N$10),AND('3-PLANNING ANNUEL'!AA23&gt;='3-PLANNING ANNUEL'!$K$11,'3-PLANNING ANNUEL'!AA23&lt;='3-PLANNING ANNUEL'!$N$11)),"V","")</f>
        <v/>
      </c>
      <c r="V32" s="174">
        <f>IF(AND(T32="F",U32=""),(VLOOKUP('3-PLANNING ANNUEL'!Z23,PARAMETRES!$A$16:$B$20,2,FALSE)),0)</f>
        <v>0</v>
      </c>
      <c r="W32" s="12" t="str">
        <f>IF('3-PLANNING ANNUEL'!AG23="F","F","")</f>
        <v/>
      </c>
      <c r="X32" s="12" t="str">
        <f>IF(OR(AND('3-PLANNING ANNUEL'!AE23&gt;='3-PLANNING ANNUEL'!$K$7,'3-PLANNING ANNUEL'!AE23&lt;='3-PLANNING ANNUEL'!$N$7),AND('3-PLANNING ANNUEL'!AE23&gt;='3-PLANNING ANNUEL'!$K$8,'3-PLANNING ANNUEL'!AE23&lt;='3-PLANNING ANNUEL'!$N$8),AND('3-PLANNING ANNUEL'!AE23&gt;='3-PLANNING ANNUEL'!$K$9,'3-PLANNING ANNUEL'!AE23&lt;='3-PLANNING ANNUEL'!$N$9),AND('3-PLANNING ANNUEL'!AE23&gt;='3-PLANNING ANNUEL'!$K$10,'3-PLANNING ANNUEL'!AE23&lt;='3-PLANNING ANNUEL'!$N$10),AND('3-PLANNING ANNUEL'!AE23&gt;='3-PLANNING ANNUEL'!$K$11,'3-PLANNING ANNUEL'!AE23&lt;='3-PLANNING ANNUEL'!$N$11)),"V","")</f>
        <v/>
      </c>
      <c r="Y32" s="174">
        <f>IF(AND(W32="F",X32=""),(VLOOKUP('3-PLANNING ANNUEL'!AD23,PARAMETRES!$A$16:$B$20,2,FALSE)),0)</f>
        <v>0</v>
      </c>
      <c r="Z32" s="12" t="str">
        <f>IF('3-PLANNING ANNUEL'!AK23="F","F","")</f>
        <v/>
      </c>
      <c r="AA32" s="12" t="str">
        <f>IF(OR(AND('3-PLANNING ANNUEL'!AI23&gt;='3-PLANNING ANNUEL'!$K$7,'3-PLANNING ANNUEL'!AI23&lt;='3-PLANNING ANNUEL'!$N$7),AND('3-PLANNING ANNUEL'!AI23&gt;='3-PLANNING ANNUEL'!$K$8,'3-PLANNING ANNUEL'!AI23&lt;='3-PLANNING ANNUEL'!$N$8),AND('3-PLANNING ANNUEL'!AI23&gt;='3-PLANNING ANNUEL'!$K$9,'3-PLANNING ANNUEL'!AI23&lt;='3-PLANNING ANNUEL'!$N$9),AND('3-PLANNING ANNUEL'!AI23&gt;='3-PLANNING ANNUEL'!$K$10,'3-PLANNING ANNUEL'!AI23&lt;='3-PLANNING ANNUEL'!$N$10),AND('3-PLANNING ANNUEL'!AI23&gt;='3-PLANNING ANNUEL'!$K$11,'3-PLANNING ANNUEL'!AI23&lt;='3-PLANNING ANNUEL'!$N$11)),"V","")</f>
        <v/>
      </c>
      <c r="AB32" s="174">
        <f>IF(AND(Z32="F",AA32=""),(VLOOKUP('3-PLANNING ANNUEL'!AH23,PARAMETRES!$A$16:$B$20,2,FALSE)),0)</f>
        <v>0</v>
      </c>
      <c r="AC32" s="12" t="str">
        <f>IF('3-PLANNING ANNUEL'!AO23="F","F","")</f>
        <v/>
      </c>
      <c r="AD32" s="12" t="str">
        <f>IF(OR(AND('3-PLANNING ANNUEL'!AM23&gt;='3-PLANNING ANNUEL'!$K$7,'3-PLANNING ANNUEL'!AM23&lt;='3-PLANNING ANNUEL'!$N$7),AND('3-PLANNING ANNUEL'!AM23&gt;='3-PLANNING ANNUEL'!$K$8,'3-PLANNING ANNUEL'!AM23&lt;='3-PLANNING ANNUEL'!$N$8),AND('3-PLANNING ANNUEL'!AM23&gt;='3-PLANNING ANNUEL'!$K$9,'3-PLANNING ANNUEL'!AM23&lt;='3-PLANNING ANNUEL'!$N$9),AND('3-PLANNING ANNUEL'!AM23&gt;='3-PLANNING ANNUEL'!$K$10,'3-PLANNING ANNUEL'!AM23&lt;='3-PLANNING ANNUEL'!$N$10),AND('3-PLANNING ANNUEL'!AM23&gt;='3-PLANNING ANNUEL'!$K$11,'3-PLANNING ANNUEL'!AM23&lt;='3-PLANNING ANNUEL'!$N$11)),"V","")</f>
        <v/>
      </c>
      <c r="AE32" s="174">
        <f>IF(AND(AC32="F",AD32=""),(VLOOKUP('3-PLANNING ANNUEL'!AL23,PARAMETRES!$A$16:$B$20,2,FALSE)),0)</f>
        <v>0</v>
      </c>
      <c r="AF32" s="12" t="str">
        <f>IF('3-PLANNING ANNUEL'!AS23="F","F","")</f>
        <v/>
      </c>
      <c r="AG32" s="12" t="str">
        <f>IF(OR(AND('3-PLANNING ANNUEL'!AQ23&gt;='3-PLANNING ANNUEL'!$K$7,'3-PLANNING ANNUEL'!AQ23&lt;='3-PLANNING ANNUEL'!$N$7),AND('3-PLANNING ANNUEL'!AQ23&gt;='3-PLANNING ANNUEL'!$K$8,'3-PLANNING ANNUEL'!AQ23&lt;='3-PLANNING ANNUEL'!$N$8),AND('3-PLANNING ANNUEL'!AQ23&gt;='3-PLANNING ANNUEL'!$K$9,'3-PLANNING ANNUEL'!AQ23&lt;='3-PLANNING ANNUEL'!$N$9),AND('3-PLANNING ANNUEL'!AQ23&gt;='3-PLANNING ANNUEL'!$K$10,'3-PLANNING ANNUEL'!AQ23&lt;='3-PLANNING ANNUEL'!$N$10),AND('3-PLANNING ANNUEL'!AQ23&gt;='3-PLANNING ANNUEL'!$K$11,'3-PLANNING ANNUEL'!AQ23&lt;='3-PLANNING ANNUEL'!$N$11)),"V","")</f>
        <v/>
      </c>
      <c r="AH32" s="174">
        <f>IF(AND(AF32="F",AG32=""),(VLOOKUP('3-PLANNING ANNUEL'!AH23,PARAMETRES!$A$16:$B$20,2,FALSE)),0)</f>
        <v>0</v>
      </c>
      <c r="AI32" s="12" t="str">
        <f>IF('3-PLANNING ANNUEL'!AW23="F","F","")</f>
        <v/>
      </c>
      <c r="AJ32" s="12" t="str">
        <f>IF(OR(AND('3-PLANNING ANNUEL'!AU23&gt;='3-PLANNING ANNUEL'!$K$7,'3-PLANNING ANNUEL'!AU23&lt;='3-PLANNING ANNUEL'!$N$7),AND('3-PLANNING ANNUEL'!AU23&gt;='3-PLANNING ANNUEL'!$K$8,'3-PLANNING ANNUEL'!AU23&lt;='3-PLANNING ANNUEL'!$N$8),AND('3-PLANNING ANNUEL'!AU23&gt;='3-PLANNING ANNUEL'!$K$9,'3-PLANNING ANNUEL'!AU23&lt;='3-PLANNING ANNUEL'!$N$9),AND('3-PLANNING ANNUEL'!AU23&gt;='3-PLANNING ANNUEL'!$K$10,'3-PLANNING ANNUEL'!AU23&lt;='3-PLANNING ANNUEL'!$N$10),AND('3-PLANNING ANNUEL'!AU23&gt;='3-PLANNING ANNUEL'!$K$11,'3-PLANNING ANNUEL'!AU23&lt;='3-PLANNING ANNUEL'!$N$11)),"V","")</f>
        <v>V</v>
      </c>
      <c r="AK32" s="174">
        <f>IF(AND(AI32="F",AJ32=""),(VLOOKUP('3-PLANNING ANNUEL'!AH23,PARAMETRES!$A$16:$B$20,2,FALSE)),0)</f>
        <v>0</v>
      </c>
    </row>
    <row r="33" spans="1:37" x14ac:dyDescent="0.3">
      <c r="A33" s="1">
        <v>4</v>
      </c>
      <c r="B33" s="12" t="str">
        <f>IF('3-PLANNING ANNUEL'!E24="F","F","")</f>
        <v/>
      </c>
      <c r="C33" s="12" t="str">
        <f>IF(OR(AND('3-PLANNING ANNUEL'!C24&gt;='3-PLANNING ANNUEL'!$K$7,'3-PLANNING ANNUEL'!C24&lt;='3-PLANNING ANNUEL'!$N$7),AND('3-PLANNING ANNUEL'!C24&gt;='3-PLANNING ANNUEL'!$K$8,'3-PLANNING ANNUEL'!C24&lt;='3-PLANNING ANNUEL'!$N$8),AND('3-PLANNING ANNUEL'!C24&gt;='3-PLANNING ANNUEL'!$K$9,'3-PLANNING ANNUEL'!C24&lt;='3-PLANNING ANNUEL'!$N$9),AND('3-PLANNING ANNUEL'!C24&gt;='3-PLANNING ANNUEL'!$K$10,'3-PLANNING ANNUEL'!C24&lt;='3-PLANNING ANNUEL'!$N$10),AND('3-PLANNING ANNUEL'!C24&gt;='3-PLANNING ANNUEL'!$K$11,'3-PLANNING ANNUEL'!C24&lt;='3-PLANNING ANNUEL'!$N$11)),"V","")</f>
        <v/>
      </c>
      <c r="D33" s="174">
        <f>IF(AND(B33="F",C33=""),(VLOOKUP('3-PLANNING ANNUEL'!B24,PARAMETRES!$A$16:$B$20,2,FALSE)),0)</f>
        <v>0</v>
      </c>
      <c r="E33" s="12" t="str">
        <f>IF('3-PLANNING ANNUEL'!I24="F","F","")</f>
        <v/>
      </c>
      <c r="F33" s="12" t="str">
        <f>IF(OR(AND('3-PLANNING ANNUEL'!G24&gt;='3-PLANNING ANNUEL'!$K$7,'3-PLANNING ANNUEL'!G24&lt;='3-PLANNING ANNUEL'!$N$7),AND('3-PLANNING ANNUEL'!G24&gt;='3-PLANNING ANNUEL'!$K$8,'3-PLANNING ANNUEL'!G24&lt;='3-PLANNING ANNUEL'!$N$8),AND('3-PLANNING ANNUEL'!G24&gt;='3-PLANNING ANNUEL'!$K$9,'3-PLANNING ANNUEL'!G24&lt;='3-PLANNING ANNUEL'!$N$9),AND('3-PLANNING ANNUEL'!G24&gt;='3-PLANNING ANNUEL'!$K$10,'3-PLANNING ANNUEL'!G24&lt;='3-PLANNING ANNUEL'!$N$10),AND('3-PLANNING ANNUEL'!G24&gt;='3-PLANNING ANNUEL'!$K$11,'3-PLANNING ANNUEL'!G24&lt;='3-PLANNING ANNUEL'!$N$11)),"V","")</f>
        <v/>
      </c>
      <c r="G33" s="174">
        <f>IF(AND(E33="F",F33=""),(VLOOKUP('3-PLANNING ANNUEL'!F24,PARAMETRES!$A$16:$B$20,2,FALSE)),0)</f>
        <v>0</v>
      </c>
      <c r="H33" s="12" t="str">
        <f>IF('3-PLANNING ANNUEL'!M24="F","F","")</f>
        <v/>
      </c>
      <c r="I33" s="12" t="str">
        <f>IF(OR(AND('3-PLANNING ANNUEL'!K24&gt;='3-PLANNING ANNUEL'!$K$7,'3-PLANNING ANNUEL'!K24&lt;='3-PLANNING ANNUEL'!$N$7),AND('3-PLANNING ANNUEL'!K24&gt;='3-PLANNING ANNUEL'!$K$8,'3-PLANNING ANNUEL'!K24&lt;='3-PLANNING ANNUEL'!$N$8),AND('3-PLANNING ANNUEL'!K24&gt;='3-PLANNING ANNUEL'!$K$9,'3-PLANNING ANNUEL'!K24&lt;='3-PLANNING ANNUEL'!$N$9),AND('3-PLANNING ANNUEL'!K24&gt;='3-PLANNING ANNUEL'!$K$10,'3-PLANNING ANNUEL'!K24&lt;='3-PLANNING ANNUEL'!$N$10),AND('3-PLANNING ANNUEL'!K24&gt;='3-PLANNING ANNUEL'!$K$11,'3-PLANNING ANNUEL'!K24&lt;='3-PLANNING ANNUEL'!$N$11)),"V","")</f>
        <v/>
      </c>
      <c r="J33" s="174">
        <f>IF(AND(H33="F",I33=""),(VLOOKUP('3-PLANNING ANNUEL'!J24,PARAMETRES!$A$16:$B$20,2,FALSE)),0)</f>
        <v>0</v>
      </c>
      <c r="K33" s="12" t="str">
        <f>IF('3-PLANNING ANNUEL'!Q24="F","F","")</f>
        <v/>
      </c>
      <c r="L33" s="12" t="str">
        <f>IF(OR(AND('3-PLANNING ANNUEL'!O24&gt;='3-PLANNING ANNUEL'!$K$7,'3-PLANNING ANNUEL'!O24&lt;='3-PLANNING ANNUEL'!$N$7),AND('3-PLANNING ANNUEL'!O24&gt;='3-PLANNING ANNUEL'!$K$8,'3-PLANNING ANNUEL'!O24&lt;='3-PLANNING ANNUEL'!$N$8),AND('3-PLANNING ANNUEL'!O24&gt;='3-PLANNING ANNUEL'!$K$9,'3-PLANNING ANNUEL'!O24&lt;='3-PLANNING ANNUEL'!$N$9),AND('3-PLANNING ANNUEL'!O24&gt;='3-PLANNING ANNUEL'!$K$10,'3-PLANNING ANNUEL'!O24&lt;='3-PLANNING ANNUEL'!$N$10),AND('3-PLANNING ANNUEL'!O24&gt;='3-PLANNING ANNUEL'!$K$11,'3-PLANNING ANNUEL'!O24&lt;='3-PLANNING ANNUEL'!$N$11)),"V","")</f>
        <v/>
      </c>
      <c r="M33" s="174">
        <f>IF(AND(K33="F",L33=""),(VLOOKUP('3-PLANNING ANNUEL'!N24,PARAMETRES!$A$16:$B$20,2,FALSE)),0)</f>
        <v>0</v>
      </c>
      <c r="N33" s="12" t="str">
        <f>IF('3-PLANNING ANNUEL'!U24="F","F","")</f>
        <v/>
      </c>
      <c r="O33" s="12" t="str">
        <f>IF(OR(AND('3-PLANNING ANNUEL'!S24&gt;='3-PLANNING ANNUEL'!$K$7,'3-PLANNING ANNUEL'!S24&lt;='3-PLANNING ANNUEL'!$N$7),AND('3-PLANNING ANNUEL'!S24&gt;='3-PLANNING ANNUEL'!$K$8,'3-PLANNING ANNUEL'!S24&lt;='3-PLANNING ANNUEL'!$N$8),AND('3-PLANNING ANNUEL'!S24&gt;='3-PLANNING ANNUEL'!$K$9,'3-PLANNING ANNUEL'!S24&lt;='3-PLANNING ANNUEL'!$N$9),AND('3-PLANNING ANNUEL'!S24&gt;='3-PLANNING ANNUEL'!$K$10,'3-PLANNING ANNUEL'!S24&lt;='3-PLANNING ANNUEL'!$N$10),AND('3-PLANNING ANNUEL'!S24&gt;='3-PLANNING ANNUEL'!$K$11,'3-PLANNING ANNUEL'!S24&lt;='3-PLANNING ANNUEL'!$N$11)),"V","")</f>
        <v>V</v>
      </c>
      <c r="P33" s="174">
        <f>IF(AND(N33="F",O33=""),(VLOOKUP('3-PLANNING ANNUEL'!R24,PARAMETRES!$A$16:$B$20,2,FALSE)),0)</f>
        <v>0</v>
      </c>
      <c r="Q33" s="12" t="str">
        <f>IF('3-PLANNING ANNUEL'!Y24="F","F","")</f>
        <v/>
      </c>
      <c r="R33" s="12" t="str">
        <f>IF(OR(AND('3-PLANNING ANNUEL'!W24&gt;='3-PLANNING ANNUEL'!$K$7,'3-PLANNING ANNUEL'!W24&lt;='3-PLANNING ANNUEL'!$N$7),AND('3-PLANNING ANNUEL'!W24&gt;='3-PLANNING ANNUEL'!$K$8,'3-PLANNING ANNUEL'!W24&lt;='3-PLANNING ANNUEL'!$N$8),AND('3-PLANNING ANNUEL'!W24&gt;='3-PLANNING ANNUEL'!$K$9,'3-PLANNING ANNUEL'!W24&lt;='3-PLANNING ANNUEL'!$N$9),AND('3-PLANNING ANNUEL'!W24&gt;='3-PLANNING ANNUEL'!$K$10,'3-PLANNING ANNUEL'!W24&lt;='3-PLANNING ANNUEL'!$N$10),AND('3-PLANNING ANNUEL'!W24&gt;='3-PLANNING ANNUEL'!$K$11,'3-PLANNING ANNUEL'!W24&lt;='3-PLANNING ANNUEL'!$N$11)),"V","")</f>
        <v/>
      </c>
      <c r="S33" s="174">
        <f>IF(AND(Q33="F",R33=""),(VLOOKUP('3-PLANNING ANNUEL'!V24,PARAMETRES!$A$16:$B$20,2,FALSE)),0)</f>
        <v>0</v>
      </c>
      <c r="T33" s="12" t="str">
        <f>IF('3-PLANNING ANNUEL'!AC24="F","F","")</f>
        <v/>
      </c>
      <c r="U33" s="12" t="str">
        <f>IF(OR(AND('3-PLANNING ANNUEL'!AA24&gt;='3-PLANNING ANNUEL'!$K$7,'3-PLANNING ANNUEL'!AA24&lt;='3-PLANNING ANNUEL'!$N$7),AND('3-PLANNING ANNUEL'!AA24&gt;='3-PLANNING ANNUEL'!$K$8,'3-PLANNING ANNUEL'!AA24&lt;='3-PLANNING ANNUEL'!$N$8),AND('3-PLANNING ANNUEL'!AA24&gt;='3-PLANNING ANNUEL'!$K$9,'3-PLANNING ANNUEL'!AA24&lt;='3-PLANNING ANNUEL'!$N$9),AND('3-PLANNING ANNUEL'!AA24&gt;='3-PLANNING ANNUEL'!$K$10,'3-PLANNING ANNUEL'!AA24&lt;='3-PLANNING ANNUEL'!$N$10),AND('3-PLANNING ANNUEL'!AA24&gt;='3-PLANNING ANNUEL'!$K$11,'3-PLANNING ANNUEL'!AA24&lt;='3-PLANNING ANNUEL'!$N$11)),"V","")</f>
        <v/>
      </c>
      <c r="V33" s="174">
        <f>IF(AND(T33="F",U33=""),(VLOOKUP('3-PLANNING ANNUEL'!Z24,PARAMETRES!$A$16:$B$20,2,FALSE)),0)</f>
        <v>0</v>
      </c>
      <c r="W33" s="12" t="str">
        <f>IF('3-PLANNING ANNUEL'!AG24="F","F","")</f>
        <v/>
      </c>
      <c r="X33" s="12" t="str">
        <f>IF(OR(AND('3-PLANNING ANNUEL'!AE24&gt;='3-PLANNING ANNUEL'!$K$7,'3-PLANNING ANNUEL'!AE24&lt;='3-PLANNING ANNUEL'!$N$7),AND('3-PLANNING ANNUEL'!AE24&gt;='3-PLANNING ANNUEL'!$K$8,'3-PLANNING ANNUEL'!AE24&lt;='3-PLANNING ANNUEL'!$N$8),AND('3-PLANNING ANNUEL'!AE24&gt;='3-PLANNING ANNUEL'!$K$9,'3-PLANNING ANNUEL'!AE24&lt;='3-PLANNING ANNUEL'!$N$9),AND('3-PLANNING ANNUEL'!AE24&gt;='3-PLANNING ANNUEL'!$K$10,'3-PLANNING ANNUEL'!AE24&lt;='3-PLANNING ANNUEL'!$N$10),AND('3-PLANNING ANNUEL'!AE24&gt;='3-PLANNING ANNUEL'!$K$11,'3-PLANNING ANNUEL'!AE24&lt;='3-PLANNING ANNUEL'!$N$11)),"V","")</f>
        <v/>
      </c>
      <c r="Y33" s="174">
        <f>IF(AND(W33="F",X33=""),(VLOOKUP('3-PLANNING ANNUEL'!AD24,PARAMETRES!$A$16:$B$20,2,FALSE)),0)</f>
        <v>0</v>
      </c>
      <c r="Z33" s="12" t="str">
        <f>IF('3-PLANNING ANNUEL'!AK24="F","F","")</f>
        <v/>
      </c>
      <c r="AA33" s="12" t="str">
        <f>IF(OR(AND('3-PLANNING ANNUEL'!AI24&gt;='3-PLANNING ANNUEL'!$K$7,'3-PLANNING ANNUEL'!AI24&lt;='3-PLANNING ANNUEL'!$N$7),AND('3-PLANNING ANNUEL'!AI24&gt;='3-PLANNING ANNUEL'!$K$8,'3-PLANNING ANNUEL'!AI24&lt;='3-PLANNING ANNUEL'!$N$8),AND('3-PLANNING ANNUEL'!AI24&gt;='3-PLANNING ANNUEL'!$K$9,'3-PLANNING ANNUEL'!AI24&lt;='3-PLANNING ANNUEL'!$N$9),AND('3-PLANNING ANNUEL'!AI24&gt;='3-PLANNING ANNUEL'!$K$10,'3-PLANNING ANNUEL'!AI24&lt;='3-PLANNING ANNUEL'!$N$10),AND('3-PLANNING ANNUEL'!AI24&gt;='3-PLANNING ANNUEL'!$K$11,'3-PLANNING ANNUEL'!AI24&lt;='3-PLANNING ANNUEL'!$N$11)),"V","")</f>
        <v/>
      </c>
      <c r="AB33" s="174">
        <f>IF(AND(Z33="F",AA33=""),(VLOOKUP('3-PLANNING ANNUEL'!AH24,PARAMETRES!$A$16:$B$20,2,FALSE)),0)</f>
        <v>0</v>
      </c>
      <c r="AC33" s="12" t="str">
        <f>IF('3-PLANNING ANNUEL'!AO24="F","F","")</f>
        <v/>
      </c>
      <c r="AD33" s="12" t="str">
        <f>IF(OR(AND('3-PLANNING ANNUEL'!AM24&gt;='3-PLANNING ANNUEL'!$K$7,'3-PLANNING ANNUEL'!AM24&lt;='3-PLANNING ANNUEL'!$N$7),AND('3-PLANNING ANNUEL'!AM24&gt;='3-PLANNING ANNUEL'!$K$8,'3-PLANNING ANNUEL'!AM24&lt;='3-PLANNING ANNUEL'!$N$8),AND('3-PLANNING ANNUEL'!AM24&gt;='3-PLANNING ANNUEL'!$K$9,'3-PLANNING ANNUEL'!AM24&lt;='3-PLANNING ANNUEL'!$N$9),AND('3-PLANNING ANNUEL'!AM24&gt;='3-PLANNING ANNUEL'!$K$10,'3-PLANNING ANNUEL'!AM24&lt;='3-PLANNING ANNUEL'!$N$10),AND('3-PLANNING ANNUEL'!AM24&gt;='3-PLANNING ANNUEL'!$K$11,'3-PLANNING ANNUEL'!AM24&lt;='3-PLANNING ANNUEL'!$N$11)),"V","")</f>
        <v/>
      </c>
      <c r="AE33" s="174">
        <f>IF(AND(AC33="F",AD33=""),(VLOOKUP('3-PLANNING ANNUEL'!AL24,PARAMETRES!$A$16:$B$20,2,FALSE)),0)</f>
        <v>0</v>
      </c>
      <c r="AF33" s="12" t="str">
        <f>IF('3-PLANNING ANNUEL'!AS24="F","F","")</f>
        <v/>
      </c>
      <c r="AG33" s="12" t="str">
        <f>IF(OR(AND('3-PLANNING ANNUEL'!AQ24&gt;='3-PLANNING ANNUEL'!$K$7,'3-PLANNING ANNUEL'!AQ24&lt;='3-PLANNING ANNUEL'!$N$7),AND('3-PLANNING ANNUEL'!AQ24&gt;='3-PLANNING ANNUEL'!$K$8,'3-PLANNING ANNUEL'!AQ24&lt;='3-PLANNING ANNUEL'!$N$8),AND('3-PLANNING ANNUEL'!AQ24&gt;='3-PLANNING ANNUEL'!$K$9,'3-PLANNING ANNUEL'!AQ24&lt;='3-PLANNING ANNUEL'!$N$9),AND('3-PLANNING ANNUEL'!AQ24&gt;='3-PLANNING ANNUEL'!$K$10,'3-PLANNING ANNUEL'!AQ24&lt;='3-PLANNING ANNUEL'!$N$10),AND('3-PLANNING ANNUEL'!AQ24&gt;='3-PLANNING ANNUEL'!$K$11,'3-PLANNING ANNUEL'!AQ24&lt;='3-PLANNING ANNUEL'!$N$11)),"V","")</f>
        <v/>
      </c>
      <c r="AH33" s="174">
        <f>IF(AND(AF33="F",AG33=""),(VLOOKUP('3-PLANNING ANNUEL'!AH24,PARAMETRES!$A$16:$B$20,2,FALSE)),0)</f>
        <v>0</v>
      </c>
      <c r="AI33" s="12" t="str">
        <f>IF('3-PLANNING ANNUEL'!AW24="F","F","")</f>
        <v/>
      </c>
      <c r="AJ33" s="12" t="str">
        <f>IF(OR(AND('3-PLANNING ANNUEL'!AU24&gt;='3-PLANNING ANNUEL'!$K$7,'3-PLANNING ANNUEL'!AU24&lt;='3-PLANNING ANNUEL'!$N$7),AND('3-PLANNING ANNUEL'!AU24&gt;='3-PLANNING ANNUEL'!$K$8,'3-PLANNING ANNUEL'!AU24&lt;='3-PLANNING ANNUEL'!$N$8),AND('3-PLANNING ANNUEL'!AU24&gt;='3-PLANNING ANNUEL'!$K$9,'3-PLANNING ANNUEL'!AU24&lt;='3-PLANNING ANNUEL'!$N$9),AND('3-PLANNING ANNUEL'!AU24&gt;='3-PLANNING ANNUEL'!$K$10,'3-PLANNING ANNUEL'!AU24&lt;='3-PLANNING ANNUEL'!$N$10),AND('3-PLANNING ANNUEL'!AU24&gt;='3-PLANNING ANNUEL'!$K$11,'3-PLANNING ANNUEL'!AU24&lt;='3-PLANNING ANNUEL'!$N$11)),"V","")</f>
        <v>V</v>
      </c>
      <c r="AK33" s="174">
        <f>IF(AND(AI33="F",AJ33=""),(VLOOKUP('3-PLANNING ANNUEL'!AH24,PARAMETRES!$A$16:$B$20,2,FALSE)),0)</f>
        <v>0</v>
      </c>
    </row>
    <row r="34" spans="1:37" x14ac:dyDescent="0.3">
      <c r="A34" s="1">
        <v>5</v>
      </c>
      <c r="B34" s="12" t="str">
        <f>IF('3-PLANNING ANNUEL'!E25="F","F","")</f>
        <v/>
      </c>
      <c r="C34" s="12" t="str">
        <f>IF(OR(AND('3-PLANNING ANNUEL'!C25&gt;='3-PLANNING ANNUEL'!$K$7,'3-PLANNING ANNUEL'!C25&lt;='3-PLANNING ANNUEL'!$N$7),AND('3-PLANNING ANNUEL'!C25&gt;='3-PLANNING ANNUEL'!$K$8,'3-PLANNING ANNUEL'!C25&lt;='3-PLANNING ANNUEL'!$N$8),AND('3-PLANNING ANNUEL'!C25&gt;='3-PLANNING ANNUEL'!$K$9,'3-PLANNING ANNUEL'!C25&lt;='3-PLANNING ANNUEL'!$N$9),AND('3-PLANNING ANNUEL'!C25&gt;='3-PLANNING ANNUEL'!$K$10,'3-PLANNING ANNUEL'!C25&lt;='3-PLANNING ANNUEL'!$N$10),AND('3-PLANNING ANNUEL'!C25&gt;='3-PLANNING ANNUEL'!$K$11,'3-PLANNING ANNUEL'!C25&lt;='3-PLANNING ANNUEL'!$N$11)),"V","")</f>
        <v/>
      </c>
      <c r="D34" s="174">
        <f>IF(AND(B34="F",C34=""),(VLOOKUP('3-PLANNING ANNUEL'!B25,PARAMETRES!$A$16:$B$20,2,FALSE)),0)</f>
        <v>0</v>
      </c>
      <c r="E34" s="12" t="str">
        <f>IF('3-PLANNING ANNUEL'!I25="F","F","")</f>
        <v/>
      </c>
      <c r="F34" s="12" t="str">
        <f>IF(OR(AND('3-PLANNING ANNUEL'!G25&gt;='3-PLANNING ANNUEL'!$K$7,'3-PLANNING ANNUEL'!G25&lt;='3-PLANNING ANNUEL'!$N$7),AND('3-PLANNING ANNUEL'!G25&gt;='3-PLANNING ANNUEL'!$K$8,'3-PLANNING ANNUEL'!G25&lt;='3-PLANNING ANNUEL'!$N$8),AND('3-PLANNING ANNUEL'!G25&gt;='3-PLANNING ANNUEL'!$K$9,'3-PLANNING ANNUEL'!G25&lt;='3-PLANNING ANNUEL'!$N$9),AND('3-PLANNING ANNUEL'!G25&gt;='3-PLANNING ANNUEL'!$K$10,'3-PLANNING ANNUEL'!G25&lt;='3-PLANNING ANNUEL'!$N$10),AND('3-PLANNING ANNUEL'!G25&gt;='3-PLANNING ANNUEL'!$K$11,'3-PLANNING ANNUEL'!G25&lt;='3-PLANNING ANNUEL'!$N$11)),"V","")</f>
        <v/>
      </c>
      <c r="G34" s="174">
        <f>IF(AND(E34="F",F34=""),(VLOOKUP('3-PLANNING ANNUEL'!F25,PARAMETRES!$A$16:$B$20,2,FALSE)),0)</f>
        <v>0</v>
      </c>
      <c r="H34" s="12" t="str">
        <f>IF('3-PLANNING ANNUEL'!M25="F","F","")</f>
        <v/>
      </c>
      <c r="I34" s="12" t="str">
        <f>IF(OR(AND('3-PLANNING ANNUEL'!K25&gt;='3-PLANNING ANNUEL'!$K$7,'3-PLANNING ANNUEL'!K25&lt;='3-PLANNING ANNUEL'!$N$7),AND('3-PLANNING ANNUEL'!K25&gt;='3-PLANNING ANNUEL'!$K$8,'3-PLANNING ANNUEL'!K25&lt;='3-PLANNING ANNUEL'!$N$8),AND('3-PLANNING ANNUEL'!K25&gt;='3-PLANNING ANNUEL'!$K$9,'3-PLANNING ANNUEL'!K25&lt;='3-PLANNING ANNUEL'!$N$9),AND('3-PLANNING ANNUEL'!K25&gt;='3-PLANNING ANNUEL'!$K$10,'3-PLANNING ANNUEL'!K25&lt;='3-PLANNING ANNUEL'!$N$10),AND('3-PLANNING ANNUEL'!K25&gt;='3-PLANNING ANNUEL'!$K$11,'3-PLANNING ANNUEL'!K25&lt;='3-PLANNING ANNUEL'!$N$11)),"V","")</f>
        <v/>
      </c>
      <c r="J34" s="174">
        <f>IF(AND(H34="F",I34=""),(VLOOKUP('3-PLANNING ANNUEL'!J25,PARAMETRES!$A$16:$B$20,2,FALSE)),0)</f>
        <v>0</v>
      </c>
      <c r="K34" s="12" t="str">
        <f>IF('3-PLANNING ANNUEL'!Q25="F","F","")</f>
        <v/>
      </c>
      <c r="L34" s="12" t="str">
        <f>IF(OR(AND('3-PLANNING ANNUEL'!O25&gt;='3-PLANNING ANNUEL'!$K$7,'3-PLANNING ANNUEL'!O25&lt;='3-PLANNING ANNUEL'!$N$7),AND('3-PLANNING ANNUEL'!O25&gt;='3-PLANNING ANNUEL'!$K$8,'3-PLANNING ANNUEL'!O25&lt;='3-PLANNING ANNUEL'!$N$8),AND('3-PLANNING ANNUEL'!O25&gt;='3-PLANNING ANNUEL'!$K$9,'3-PLANNING ANNUEL'!O25&lt;='3-PLANNING ANNUEL'!$N$9),AND('3-PLANNING ANNUEL'!O25&gt;='3-PLANNING ANNUEL'!$K$10,'3-PLANNING ANNUEL'!O25&lt;='3-PLANNING ANNUEL'!$N$10),AND('3-PLANNING ANNUEL'!O25&gt;='3-PLANNING ANNUEL'!$K$11,'3-PLANNING ANNUEL'!O25&lt;='3-PLANNING ANNUEL'!$N$11)),"V","")</f>
        <v/>
      </c>
      <c r="M34" s="174">
        <f>IF(AND(K34="F",L34=""),(VLOOKUP('3-PLANNING ANNUEL'!N25,PARAMETRES!$A$16:$B$20,2,FALSE)),0)</f>
        <v>0</v>
      </c>
      <c r="N34" s="12" t="str">
        <f>IF('3-PLANNING ANNUEL'!U25="F","F","")</f>
        <v/>
      </c>
      <c r="O34" s="12" t="str">
        <f>IF(OR(AND('3-PLANNING ANNUEL'!S25&gt;='3-PLANNING ANNUEL'!$K$7,'3-PLANNING ANNUEL'!S25&lt;='3-PLANNING ANNUEL'!$N$7),AND('3-PLANNING ANNUEL'!S25&gt;='3-PLANNING ANNUEL'!$K$8,'3-PLANNING ANNUEL'!S25&lt;='3-PLANNING ANNUEL'!$N$8),AND('3-PLANNING ANNUEL'!S25&gt;='3-PLANNING ANNUEL'!$K$9,'3-PLANNING ANNUEL'!S25&lt;='3-PLANNING ANNUEL'!$N$9),AND('3-PLANNING ANNUEL'!S25&gt;='3-PLANNING ANNUEL'!$K$10,'3-PLANNING ANNUEL'!S25&lt;='3-PLANNING ANNUEL'!$N$10),AND('3-PLANNING ANNUEL'!S25&gt;='3-PLANNING ANNUEL'!$K$11,'3-PLANNING ANNUEL'!S25&lt;='3-PLANNING ANNUEL'!$N$11)),"V","")</f>
        <v>V</v>
      </c>
      <c r="P34" s="174">
        <f>IF(AND(N34="F",O34=""),(VLOOKUP('3-PLANNING ANNUEL'!R25,PARAMETRES!$A$16:$B$20,2,FALSE)),0)</f>
        <v>0</v>
      </c>
      <c r="Q34" s="12" t="str">
        <f>IF('3-PLANNING ANNUEL'!Y25="F","F","")</f>
        <v/>
      </c>
      <c r="R34" s="12" t="str">
        <f>IF(OR(AND('3-PLANNING ANNUEL'!W25&gt;='3-PLANNING ANNUEL'!$K$7,'3-PLANNING ANNUEL'!W25&lt;='3-PLANNING ANNUEL'!$N$7),AND('3-PLANNING ANNUEL'!W25&gt;='3-PLANNING ANNUEL'!$K$8,'3-PLANNING ANNUEL'!W25&lt;='3-PLANNING ANNUEL'!$N$8),AND('3-PLANNING ANNUEL'!W25&gt;='3-PLANNING ANNUEL'!$K$9,'3-PLANNING ANNUEL'!W25&lt;='3-PLANNING ANNUEL'!$N$9),AND('3-PLANNING ANNUEL'!W25&gt;='3-PLANNING ANNUEL'!$K$10,'3-PLANNING ANNUEL'!W25&lt;='3-PLANNING ANNUEL'!$N$10),AND('3-PLANNING ANNUEL'!W25&gt;='3-PLANNING ANNUEL'!$K$11,'3-PLANNING ANNUEL'!W25&lt;='3-PLANNING ANNUEL'!$N$11)),"V","")</f>
        <v/>
      </c>
      <c r="S34" s="174">
        <f>IF(AND(Q34="F",R34=""),(VLOOKUP('3-PLANNING ANNUEL'!V25,PARAMETRES!$A$16:$B$20,2,FALSE)),0)</f>
        <v>0</v>
      </c>
      <c r="T34" s="12" t="str">
        <f>IF('3-PLANNING ANNUEL'!AC25="F","F","")</f>
        <v/>
      </c>
      <c r="U34" s="12" t="str">
        <f>IF(OR(AND('3-PLANNING ANNUEL'!AA25&gt;='3-PLANNING ANNUEL'!$K$7,'3-PLANNING ANNUEL'!AA25&lt;='3-PLANNING ANNUEL'!$N$7),AND('3-PLANNING ANNUEL'!AA25&gt;='3-PLANNING ANNUEL'!$K$8,'3-PLANNING ANNUEL'!AA25&lt;='3-PLANNING ANNUEL'!$N$8),AND('3-PLANNING ANNUEL'!AA25&gt;='3-PLANNING ANNUEL'!$K$9,'3-PLANNING ANNUEL'!AA25&lt;='3-PLANNING ANNUEL'!$N$9),AND('3-PLANNING ANNUEL'!AA25&gt;='3-PLANNING ANNUEL'!$K$10,'3-PLANNING ANNUEL'!AA25&lt;='3-PLANNING ANNUEL'!$N$10),AND('3-PLANNING ANNUEL'!AA25&gt;='3-PLANNING ANNUEL'!$K$11,'3-PLANNING ANNUEL'!AA25&lt;='3-PLANNING ANNUEL'!$N$11)),"V","")</f>
        <v/>
      </c>
      <c r="V34" s="174">
        <f>IF(AND(T34="F",U34=""),(VLOOKUP('3-PLANNING ANNUEL'!Z25,PARAMETRES!$A$16:$B$20,2,FALSE)),0)</f>
        <v>0</v>
      </c>
      <c r="W34" s="12" t="str">
        <f>IF('3-PLANNING ANNUEL'!AG25="F","F","")</f>
        <v/>
      </c>
      <c r="X34" s="12" t="str">
        <f>IF(OR(AND('3-PLANNING ANNUEL'!AE25&gt;='3-PLANNING ANNUEL'!$K$7,'3-PLANNING ANNUEL'!AE25&lt;='3-PLANNING ANNUEL'!$N$7),AND('3-PLANNING ANNUEL'!AE25&gt;='3-PLANNING ANNUEL'!$K$8,'3-PLANNING ANNUEL'!AE25&lt;='3-PLANNING ANNUEL'!$N$8),AND('3-PLANNING ANNUEL'!AE25&gt;='3-PLANNING ANNUEL'!$K$9,'3-PLANNING ANNUEL'!AE25&lt;='3-PLANNING ANNUEL'!$N$9),AND('3-PLANNING ANNUEL'!AE25&gt;='3-PLANNING ANNUEL'!$K$10,'3-PLANNING ANNUEL'!AE25&lt;='3-PLANNING ANNUEL'!$N$10),AND('3-PLANNING ANNUEL'!AE25&gt;='3-PLANNING ANNUEL'!$K$11,'3-PLANNING ANNUEL'!AE25&lt;='3-PLANNING ANNUEL'!$N$11)),"V","")</f>
        <v>V</v>
      </c>
      <c r="Y34" s="174">
        <f>IF(AND(W34="F",X34=""),(VLOOKUP('3-PLANNING ANNUEL'!AD25,PARAMETRES!$A$16:$B$20,2,FALSE)),0)</f>
        <v>0</v>
      </c>
      <c r="Z34" s="12" t="str">
        <f>IF('3-PLANNING ANNUEL'!AK25="F","F","")</f>
        <v/>
      </c>
      <c r="AA34" s="12" t="str">
        <f>IF(OR(AND('3-PLANNING ANNUEL'!AI25&gt;='3-PLANNING ANNUEL'!$K$7,'3-PLANNING ANNUEL'!AI25&lt;='3-PLANNING ANNUEL'!$N$7),AND('3-PLANNING ANNUEL'!AI25&gt;='3-PLANNING ANNUEL'!$K$8,'3-PLANNING ANNUEL'!AI25&lt;='3-PLANNING ANNUEL'!$N$8),AND('3-PLANNING ANNUEL'!AI25&gt;='3-PLANNING ANNUEL'!$K$9,'3-PLANNING ANNUEL'!AI25&lt;='3-PLANNING ANNUEL'!$N$9),AND('3-PLANNING ANNUEL'!AI25&gt;='3-PLANNING ANNUEL'!$K$10,'3-PLANNING ANNUEL'!AI25&lt;='3-PLANNING ANNUEL'!$N$10),AND('3-PLANNING ANNUEL'!AI25&gt;='3-PLANNING ANNUEL'!$K$11,'3-PLANNING ANNUEL'!AI25&lt;='3-PLANNING ANNUEL'!$N$11)),"V","")</f>
        <v/>
      </c>
      <c r="AB34" s="174">
        <f>IF(AND(Z34="F",AA34=""),(VLOOKUP('3-PLANNING ANNUEL'!AH25,PARAMETRES!$A$16:$B$20,2,FALSE)),0)</f>
        <v>0</v>
      </c>
      <c r="AC34" s="12" t="str">
        <f>IF('3-PLANNING ANNUEL'!AO25="F","F","")</f>
        <v/>
      </c>
      <c r="AD34" s="12" t="str">
        <f>IF(OR(AND('3-PLANNING ANNUEL'!AM25&gt;='3-PLANNING ANNUEL'!$K$7,'3-PLANNING ANNUEL'!AM25&lt;='3-PLANNING ANNUEL'!$N$7),AND('3-PLANNING ANNUEL'!AM25&gt;='3-PLANNING ANNUEL'!$K$8,'3-PLANNING ANNUEL'!AM25&lt;='3-PLANNING ANNUEL'!$N$8),AND('3-PLANNING ANNUEL'!AM25&gt;='3-PLANNING ANNUEL'!$K$9,'3-PLANNING ANNUEL'!AM25&lt;='3-PLANNING ANNUEL'!$N$9),AND('3-PLANNING ANNUEL'!AM25&gt;='3-PLANNING ANNUEL'!$K$10,'3-PLANNING ANNUEL'!AM25&lt;='3-PLANNING ANNUEL'!$N$10),AND('3-PLANNING ANNUEL'!AM25&gt;='3-PLANNING ANNUEL'!$K$11,'3-PLANNING ANNUEL'!AM25&lt;='3-PLANNING ANNUEL'!$N$11)),"V","")</f>
        <v/>
      </c>
      <c r="AE34" s="174">
        <f>IF(AND(AC34="F",AD34=""),(VLOOKUP('3-PLANNING ANNUEL'!AL25,PARAMETRES!$A$16:$B$20,2,FALSE)),0)</f>
        <v>0</v>
      </c>
      <c r="AF34" s="12" t="str">
        <f>IF('3-PLANNING ANNUEL'!AS25="F","F","")</f>
        <v/>
      </c>
      <c r="AG34" s="12" t="str">
        <f>IF(OR(AND('3-PLANNING ANNUEL'!AQ25&gt;='3-PLANNING ANNUEL'!$K$7,'3-PLANNING ANNUEL'!AQ25&lt;='3-PLANNING ANNUEL'!$N$7),AND('3-PLANNING ANNUEL'!AQ25&gt;='3-PLANNING ANNUEL'!$K$8,'3-PLANNING ANNUEL'!AQ25&lt;='3-PLANNING ANNUEL'!$N$8),AND('3-PLANNING ANNUEL'!AQ25&gt;='3-PLANNING ANNUEL'!$K$9,'3-PLANNING ANNUEL'!AQ25&lt;='3-PLANNING ANNUEL'!$N$9),AND('3-PLANNING ANNUEL'!AQ25&gt;='3-PLANNING ANNUEL'!$K$10,'3-PLANNING ANNUEL'!AQ25&lt;='3-PLANNING ANNUEL'!$N$10),AND('3-PLANNING ANNUEL'!AQ25&gt;='3-PLANNING ANNUEL'!$K$11,'3-PLANNING ANNUEL'!AQ25&lt;='3-PLANNING ANNUEL'!$N$11)),"V","")</f>
        <v/>
      </c>
      <c r="AH34" s="174">
        <f>IF(AND(AF34="F",AG34=""),(VLOOKUP('3-PLANNING ANNUEL'!AH25,PARAMETRES!$A$16:$B$20,2,FALSE)),0)</f>
        <v>0</v>
      </c>
      <c r="AI34" s="12" t="str">
        <f>IF('3-PLANNING ANNUEL'!AW25="F","F","")</f>
        <v/>
      </c>
      <c r="AJ34" s="12" t="str">
        <f>IF(OR(AND('3-PLANNING ANNUEL'!AU25&gt;='3-PLANNING ANNUEL'!$K$7,'3-PLANNING ANNUEL'!AU25&lt;='3-PLANNING ANNUEL'!$N$7),AND('3-PLANNING ANNUEL'!AU25&gt;='3-PLANNING ANNUEL'!$K$8,'3-PLANNING ANNUEL'!AU25&lt;='3-PLANNING ANNUEL'!$N$8),AND('3-PLANNING ANNUEL'!AU25&gt;='3-PLANNING ANNUEL'!$K$9,'3-PLANNING ANNUEL'!AU25&lt;='3-PLANNING ANNUEL'!$N$9),AND('3-PLANNING ANNUEL'!AU25&gt;='3-PLANNING ANNUEL'!$K$10,'3-PLANNING ANNUEL'!AU25&lt;='3-PLANNING ANNUEL'!$N$10),AND('3-PLANNING ANNUEL'!AU25&gt;='3-PLANNING ANNUEL'!$K$11,'3-PLANNING ANNUEL'!AU25&lt;='3-PLANNING ANNUEL'!$N$11)),"V","")</f>
        <v>V</v>
      </c>
      <c r="AK34" s="174">
        <f>IF(AND(AI34="F",AJ34=""),(VLOOKUP('3-PLANNING ANNUEL'!AH25,PARAMETRES!$A$16:$B$20,2,FALSE)),0)</f>
        <v>0</v>
      </c>
    </row>
    <row r="35" spans="1:37" x14ac:dyDescent="0.3">
      <c r="A35" s="1">
        <v>6</v>
      </c>
      <c r="B35" s="12" t="str">
        <f>IF('3-PLANNING ANNUEL'!E26="F","F","")</f>
        <v/>
      </c>
      <c r="C35" s="12" t="str">
        <f>IF(OR(AND('3-PLANNING ANNUEL'!C26&gt;='3-PLANNING ANNUEL'!$K$7,'3-PLANNING ANNUEL'!C26&lt;='3-PLANNING ANNUEL'!$N$7),AND('3-PLANNING ANNUEL'!C26&gt;='3-PLANNING ANNUEL'!$K$8,'3-PLANNING ANNUEL'!C26&lt;='3-PLANNING ANNUEL'!$N$8),AND('3-PLANNING ANNUEL'!C26&gt;='3-PLANNING ANNUEL'!$K$9,'3-PLANNING ANNUEL'!C26&lt;='3-PLANNING ANNUEL'!$N$9),AND('3-PLANNING ANNUEL'!C26&gt;='3-PLANNING ANNUEL'!$K$10,'3-PLANNING ANNUEL'!C26&lt;='3-PLANNING ANNUEL'!$N$10),AND('3-PLANNING ANNUEL'!C26&gt;='3-PLANNING ANNUEL'!$K$11,'3-PLANNING ANNUEL'!C26&lt;='3-PLANNING ANNUEL'!$N$11)),"V","")</f>
        <v/>
      </c>
      <c r="D35" s="174">
        <f>IF(AND(B35="F",C35=""),(VLOOKUP('3-PLANNING ANNUEL'!B26,PARAMETRES!$A$16:$B$20,2,FALSE)),0)</f>
        <v>0</v>
      </c>
      <c r="E35" s="12" t="str">
        <f>IF('3-PLANNING ANNUEL'!I26="F","F","")</f>
        <v/>
      </c>
      <c r="F35" s="12" t="str">
        <f>IF(OR(AND('3-PLANNING ANNUEL'!G26&gt;='3-PLANNING ANNUEL'!$K$7,'3-PLANNING ANNUEL'!G26&lt;='3-PLANNING ANNUEL'!$N$7),AND('3-PLANNING ANNUEL'!G26&gt;='3-PLANNING ANNUEL'!$K$8,'3-PLANNING ANNUEL'!G26&lt;='3-PLANNING ANNUEL'!$N$8),AND('3-PLANNING ANNUEL'!G26&gt;='3-PLANNING ANNUEL'!$K$9,'3-PLANNING ANNUEL'!G26&lt;='3-PLANNING ANNUEL'!$N$9),AND('3-PLANNING ANNUEL'!G26&gt;='3-PLANNING ANNUEL'!$K$10,'3-PLANNING ANNUEL'!G26&lt;='3-PLANNING ANNUEL'!$N$10),AND('3-PLANNING ANNUEL'!G26&gt;='3-PLANNING ANNUEL'!$K$11,'3-PLANNING ANNUEL'!G26&lt;='3-PLANNING ANNUEL'!$N$11)),"V","")</f>
        <v/>
      </c>
      <c r="G35" s="174">
        <f>IF(AND(E35="F",F35=""),(VLOOKUP('3-PLANNING ANNUEL'!F26,PARAMETRES!$A$16:$B$20,2,FALSE)),0)</f>
        <v>0</v>
      </c>
      <c r="H35" s="12" t="str">
        <f>IF('3-PLANNING ANNUEL'!M26="F","F","")</f>
        <v/>
      </c>
      <c r="I35" s="12" t="str">
        <f>IF(OR(AND('3-PLANNING ANNUEL'!K26&gt;='3-PLANNING ANNUEL'!$K$7,'3-PLANNING ANNUEL'!K26&lt;='3-PLANNING ANNUEL'!$N$7),AND('3-PLANNING ANNUEL'!K26&gt;='3-PLANNING ANNUEL'!$K$8,'3-PLANNING ANNUEL'!K26&lt;='3-PLANNING ANNUEL'!$N$8),AND('3-PLANNING ANNUEL'!K26&gt;='3-PLANNING ANNUEL'!$K$9,'3-PLANNING ANNUEL'!K26&lt;='3-PLANNING ANNUEL'!$N$9),AND('3-PLANNING ANNUEL'!K26&gt;='3-PLANNING ANNUEL'!$K$10,'3-PLANNING ANNUEL'!K26&lt;='3-PLANNING ANNUEL'!$N$10),AND('3-PLANNING ANNUEL'!K26&gt;='3-PLANNING ANNUEL'!$K$11,'3-PLANNING ANNUEL'!K26&lt;='3-PLANNING ANNUEL'!$N$11)),"V","")</f>
        <v/>
      </c>
      <c r="J35" s="174">
        <f>IF(AND(H35="F",I35=""),(VLOOKUP('3-PLANNING ANNUEL'!J26,PARAMETRES!$A$16:$B$20,2,FALSE)),0)</f>
        <v>0</v>
      </c>
      <c r="K35" s="12" t="str">
        <f>IF('3-PLANNING ANNUEL'!Q26="F","F","")</f>
        <v/>
      </c>
      <c r="L35" s="12" t="str">
        <f>IF(OR(AND('3-PLANNING ANNUEL'!O26&gt;='3-PLANNING ANNUEL'!$K$7,'3-PLANNING ANNUEL'!O26&lt;='3-PLANNING ANNUEL'!$N$7),AND('3-PLANNING ANNUEL'!O26&gt;='3-PLANNING ANNUEL'!$K$8,'3-PLANNING ANNUEL'!O26&lt;='3-PLANNING ANNUEL'!$N$8),AND('3-PLANNING ANNUEL'!O26&gt;='3-PLANNING ANNUEL'!$K$9,'3-PLANNING ANNUEL'!O26&lt;='3-PLANNING ANNUEL'!$N$9),AND('3-PLANNING ANNUEL'!O26&gt;='3-PLANNING ANNUEL'!$K$10,'3-PLANNING ANNUEL'!O26&lt;='3-PLANNING ANNUEL'!$N$10),AND('3-PLANNING ANNUEL'!O26&gt;='3-PLANNING ANNUEL'!$K$11,'3-PLANNING ANNUEL'!O26&lt;='3-PLANNING ANNUEL'!$N$11)),"V","")</f>
        <v/>
      </c>
      <c r="M35" s="174">
        <f>IF(AND(K35="F",L35=""),(VLOOKUP('3-PLANNING ANNUEL'!N26,PARAMETRES!$A$16:$B$20,2,FALSE)),0)</f>
        <v>0</v>
      </c>
      <c r="N35" s="12" t="str">
        <f>IF('3-PLANNING ANNUEL'!U26="F","F","")</f>
        <v/>
      </c>
      <c r="O35" s="12" t="str">
        <f>IF(OR(AND('3-PLANNING ANNUEL'!S26&gt;='3-PLANNING ANNUEL'!$K$7,'3-PLANNING ANNUEL'!S26&lt;='3-PLANNING ANNUEL'!$N$7),AND('3-PLANNING ANNUEL'!S26&gt;='3-PLANNING ANNUEL'!$K$8,'3-PLANNING ANNUEL'!S26&lt;='3-PLANNING ANNUEL'!$N$8),AND('3-PLANNING ANNUEL'!S26&gt;='3-PLANNING ANNUEL'!$K$9,'3-PLANNING ANNUEL'!S26&lt;='3-PLANNING ANNUEL'!$N$9),AND('3-PLANNING ANNUEL'!S26&gt;='3-PLANNING ANNUEL'!$K$10,'3-PLANNING ANNUEL'!S26&lt;='3-PLANNING ANNUEL'!$N$10),AND('3-PLANNING ANNUEL'!S26&gt;='3-PLANNING ANNUEL'!$K$11,'3-PLANNING ANNUEL'!S26&lt;='3-PLANNING ANNUEL'!$N$11)),"V","")</f>
        <v/>
      </c>
      <c r="P35" s="174">
        <f>IF(AND(N35="F",O35=""),(VLOOKUP('3-PLANNING ANNUEL'!R26,PARAMETRES!$A$16:$B$20,2,FALSE)),0)</f>
        <v>0</v>
      </c>
      <c r="Q35" s="12" t="str">
        <f>IF('3-PLANNING ANNUEL'!Y26="F","F","")</f>
        <v/>
      </c>
      <c r="R35" s="12" t="str">
        <f>IF(OR(AND('3-PLANNING ANNUEL'!W26&gt;='3-PLANNING ANNUEL'!$K$7,'3-PLANNING ANNUEL'!W26&lt;='3-PLANNING ANNUEL'!$N$7),AND('3-PLANNING ANNUEL'!W26&gt;='3-PLANNING ANNUEL'!$K$8,'3-PLANNING ANNUEL'!W26&lt;='3-PLANNING ANNUEL'!$N$8),AND('3-PLANNING ANNUEL'!W26&gt;='3-PLANNING ANNUEL'!$K$9,'3-PLANNING ANNUEL'!W26&lt;='3-PLANNING ANNUEL'!$N$9),AND('3-PLANNING ANNUEL'!W26&gt;='3-PLANNING ANNUEL'!$K$10,'3-PLANNING ANNUEL'!W26&lt;='3-PLANNING ANNUEL'!$N$10),AND('3-PLANNING ANNUEL'!W26&gt;='3-PLANNING ANNUEL'!$K$11,'3-PLANNING ANNUEL'!W26&lt;='3-PLANNING ANNUEL'!$N$11)),"V","")</f>
        <v/>
      </c>
      <c r="S35" s="174">
        <f>IF(AND(Q35="F",R35=""),(VLOOKUP('3-PLANNING ANNUEL'!V26,PARAMETRES!$A$16:$B$20,2,FALSE)),0)</f>
        <v>0</v>
      </c>
      <c r="T35" s="12" t="str">
        <f>IF('3-PLANNING ANNUEL'!AC26="F","F","")</f>
        <v/>
      </c>
      <c r="U35" s="12" t="str">
        <f>IF(OR(AND('3-PLANNING ANNUEL'!AA26&gt;='3-PLANNING ANNUEL'!$K$7,'3-PLANNING ANNUEL'!AA26&lt;='3-PLANNING ANNUEL'!$N$7),AND('3-PLANNING ANNUEL'!AA26&gt;='3-PLANNING ANNUEL'!$K$8,'3-PLANNING ANNUEL'!AA26&lt;='3-PLANNING ANNUEL'!$N$8),AND('3-PLANNING ANNUEL'!AA26&gt;='3-PLANNING ANNUEL'!$K$9,'3-PLANNING ANNUEL'!AA26&lt;='3-PLANNING ANNUEL'!$N$9),AND('3-PLANNING ANNUEL'!AA26&gt;='3-PLANNING ANNUEL'!$K$10,'3-PLANNING ANNUEL'!AA26&lt;='3-PLANNING ANNUEL'!$N$10),AND('3-PLANNING ANNUEL'!AA26&gt;='3-PLANNING ANNUEL'!$K$11,'3-PLANNING ANNUEL'!AA26&lt;='3-PLANNING ANNUEL'!$N$11)),"V","")</f>
        <v/>
      </c>
      <c r="V35" s="174">
        <f>IF(AND(T35="F",U35=""),(VLOOKUP('3-PLANNING ANNUEL'!Z26,PARAMETRES!$A$16:$B$20,2,FALSE)),0)</f>
        <v>0</v>
      </c>
      <c r="W35" s="12" t="str">
        <f>IF('3-PLANNING ANNUEL'!AG26="F","F","")</f>
        <v/>
      </c>
      <c r="X35" s="12" t="str">
        <f>IF(OR(AND('3-PLANNING ANNUEL'!AE26&gt;='3-PLANNING ANNUEL'!$K$7,'3-PLANNING ANNUEL'!AE26&lt;='3-PLANNING ANNUEL'!$N$7),AND('3-PLANNING ANNUEL'!AE26&gt;='3-PLANNING ANNUEL'!$K$8,'3-PLANNING ANNUEL'!AE26&lt;='3-PLANNING ANNUEL'!$N$8),AND('3-PLANNING ANNUEL'!AE26&gt;='3-PLANNING ANNUEL'!$K$9,'3-PLANNING ANNUEL'!AE26&lt;='3-PLANNING ANNUEL'!$N$9),AND('3-PLANNING ANNUEL'!AE26&gt;='3-PLANNING ANNUEL'!$K$10,'3-PLANNING ANNUEL'!AE26&lt;='3-PLANNING ANNUEL'!$N$10),AND('3-PLANNING ANNUEL'!AE26&gt;='3-PLANNING ANNUEL'!$K$11,'3-PLANNING ANNUEL'!AE26&lt;='3-PLANNING ANNUEL'!$N$11)),"V","")</f>
        <v>V</v>
      </c>
      <c r="Y35" s="174">
        <f>IF(AND(W35="F",X35=""),(VLOOKUP('3-PLANNING ANNUEL'!AD26,PARAMETRES!$A$16:$B$20,2,FALSE)),0)</f>
        <v>0</v>
      </c>
      <c r="Z35" s="12" t="str">
        <f>IF('3-PLANNING ANNUEL'!AK26="F","F","")</f>
        <v/>
      </c>
      <c r="AA35" s="12" t="str">
        <f>IF(OR(AND('3-PLANNING ANNUEL'!AI26&gt;='3-PLANNING ANNUEL'!$K$7,'3-PLANNING ANNUEL'!AI26&lt;='3-PLANNING ANNUEL'!$N$7),AND('3-PLANNING ANNUEL'!AI26&gt;='3-PLANNING ANNUEL'!$K$8,'3-PLANNING ANNUEL'!AI26&lt;='3-PLANNING ANNUEL'!$N$8),AND('3-PLANNING ANNUEL'!AI26&gt;='3-PLANNING ANNUEL'!$K$9,'3-PLANNING ANNUEL'!AI26&lt;='3-PLANNING ANNUEL'!$N$9),AND('3-PLANNING ANNUEL'!AI26&gt;='3-PLANNING ANNUEL'!$K$10,'3-PLANNING ANNUEL'!AI26&lt;='3-PLANNING ANNUEL'!$N$10),AND('3-PLANNING ANNUEL'!AI26&gt;='3-PLANNING ANNUEL'!$K$11,'3-PLANNING ANNUEL'!AI26&lt;='3-PLANNING ANNUEL'!$N$11)),"V","")</f>
        <v/>
      </c>
      <c r="AB35" s="174">
        <f>IF(AND(Z35="F",AA35=""),(VLOOKUP('3-PLANNING ANNUEL'!AH26,PARAMETRES!$A$16:$B$20,2,FALSE)),0)</f>
        <v>0</v>
      </c>
      <c r="AC35" s="12" t="str">
        <f>IF('3-PLANNING ANNUEL'!AO26="F","F","")</f>
        <v/>
      </c>
      <c r="AD35" s="12" t="str">
        <f>IF(OR(AND('3-PLANNING ANNUEL'!AM26&gt;='3-PLANNING ANNUEL'!$K$7,'3-PLANNING ANNUEL'!AM26&lt;='3-PLANNING ANNUEL'!$N$7),AND('3-PLANNING ANNUEL'!AM26&gt;='3-PLANNING ANNUEL'!$K$8,'3-PLANNING ANNUEL'!AM26&lt;='3-PLANNING ANNUEL'!$N$8),AND('3-PLANNING ANNUEL'!AM26&gt;='3-PLANNING ANNUEL'!$K$9,'3-PLANNING ANNUEL'!AM26&lt;='3-PLANNING ANNUEL'!$N$9),AND('3-PLANNING ANNUEL'!AM26&gt;='3-PLANNING ANNUEL'!$K$10,'3-PLANNING ANNUEL'!AM26&lt;='3-PLANNING ANNUEL'!$N$10),AND('3-PLANNING ANNUEL'!AM26&gt;='3-PLANNING ANNUEL'!$K$11,'3-PLANNING ANNUEL'!AM26&lt;='3-PLANNING ANNUEL'!$N$11)),"V","")</f>
        <v/>
      </c>
      <c r="AE35" s="174">
        <f>IF(AND(AC35="F",AD35=""),(VLOOKUP('3-PLANNING ANNUEL'!AL26,PARAMETRES!$A$16:$B$20,2,FALSE)),0)</f>
        <v>0</v>
      </c>
      <c r="AF35" s="12" t="str">
        <f>IF('3-PLANNING ANNUEL'!AS26="F","F","")</f>
        <v/>
      </c>
      <c r="AG35" s="12" t="str">
        <f>IF(OR(AND('3-PLANNING ANNUEL'!AQ26&gt;='3-PLANNING ANNUEL'!$K$7,'3-PLANNING ANNUEL'!AQ26&lt;='3-PLANNING ANNUEL'!$N$7),AND('3-PLANNING ANNUEL'!AQ26&gt;='3-PLANNING ANNUEL'!$K$8,'3-PLANNING ANNUEL'!AQ26&lt;='3-PLANNING ANNUEL'!$N$8),AND('3-PLANNING ANNUEL'!AQ26&gt;='3-PLANNING ANNUEL'!$K$9,'3-PLANNING ANNUEL'!AQ26&lt;='3-PLANNING ANNUEL'!$N$9),AND('3-PLANNING ANNUEL'!AQ26&gt;='3-PLANNING ANNUEL'!$K$10,'3-PLANNING ANNUEL'!AQ26&lt;='3-PLANNING ANNUEL'!$N$10),AND('3-PLANNING ANNUEL'!AQ26&gt;='3-PLANNING ANNUEL'!$K$11,'3-PLANNING ANNUEL'!AQ26&lt;='3-PLANNING ANNUEL'!$N$11)),"V","")</f>
        <v/>
      </c>
      <c r="AH35" s="174">
        <f>IF(AND(AF35="F",AG35=""),(VLOOKUP('3-PLANNING ANNUEL'!AH26,PARAMETRES!$A$16:$B$20,2,FALSE)),0)</f>
        <v>0</v>
      </c>
      <c r="AI35" s="12" t="str">
        <f>IF('3-PLANNING ANNUEL'!AW26="F","F","")</f>
        <v/>
      </c>
      <c r="AJ35" s="12" t="str">
        <f>IF(OR(AND('3-PLANNING ANNUEL'!AU26&gt;='3-PLANNING ANNUEL'!$K$7,'3-PLANNING ANNUEL'!AU26&lt;='3-PLANNING ANNUEL'!$N$7),AND('3-PLANNING ANNUEL'!AU26&gt;='3-PLANNING ANNUEL'!$K$8,'3-PLANNING ANNUEL'!AU26&lt;='3-PLANNING ANNUEL'!$N$8),AND('3-PLANNING ANNUEL'!AU26&gt;='3-PLANNING ANNUEL'!$K$9,'3-PLANNING ANNUEL'!AU26&lt;='3-PLANNING ANNUEL'!$N$9),AND('3-PLANNING ANNUEL'!AU26&gt;='3-PLANNING ANNUEL'!$K$10,'3-PLANNING ANNUEL'!AU26&lt;='3-PLANNING ANNUEL'!$N$10),AND('3-PLANNING ANNUEL'!AU26&gt;='3-PLANNING ANNUEL'!$K$11,'3-PLANNING ANNUEL'!AU26&lt;='3-PLANNING ANNUEL'!$N$11)),"V","")</f>
        <v>V</v>
      </c>
      <c r="AK35" s="174">
        <f>IF(AND(AI35="F",AJ35=""),(VLOOKUP('3-PLANNING ANNUEL'!AH26,PARAMETRES!$A$16:$B$20,2,FALSE)),0)</f>
        <v>0</v>
      </c>
    </row>
    <row r="36" spans="1:37" x14ac:dyDescent="0.3">
      <c r="A36" s="1">
        <v>7</v>
      </c>
      <c r="B36" s="12" t="str">
        <f>IF('3-PLANNING ANNUEL'!E27="F","F","")</f>
        <v/>
      </c>
      <c r="C36" s="12" t="str">
        <f>IF(OR(AND('3-PLANNING ANNUEL'!C27&gt;='3-PLANNING ANNUEL'!$K$7,'3-PLANNING ANNUEL'!C27&lt;='3-PLANNING ANNUEL'!$N$7),AND('3-PLANNING ANNUEL'!C27&gt;='3-PLANNING ANNUEL'!$K$8,'3-PLANNING ANNUEL'!C27&lt;='3-PLANNING ANNUEL'!$N$8),AND('3-PLANNING ANNUEL'!C27&gt;='3-PLANNING ANNUEL'!$K$9,'3-PLANNING ANNUEL'!C27&lt;='3-PLANNING ANNUEL'!$N$9),AND('3-PLANNING ANNUEL'!C27&gt;='3-PLANNING ANNUEL'!$K$10,'3-PLANNING ANNUEL'!C27&lt;='3-PLANNING ANNUEL'!$N$10),AND('3-PLANNING ANNUEL'!C27&gt;='3-PLANNING ANNUEL'!$K$11,'3-PLANNING ANNUEL'!C27&lt;='3-PLANNING ANNUEL'!$N$11)),"V","")</f>
        <v/>
      </c>
      <c r="D36" s="174">
        <f>IF(AND(B36="F",C36=""),(VLOOKUP('3-PLANNING ANNUEL'!B27,PARAMETRES!$A$16:$B$20,2,FALSE)),0)</f>
        <v>0</v>
      </c>
      <c r="E36" s="12" t="str">
        <f>IF('3-PLANNING ANNUEL'!I27="F","F","")</f>
        <v/>
      </c>
      <c r="F36" s="12" t="str">
        <f>IF(OR(AND('3-PLANNING ANNUEL'!G27&gt;='3-PLANNING ANNUEL'!$K$7,'3-PLANNING ANNUEL'!G27&lt;='3-PLANNING ANNUEL'!$N$7),AND('3-PLANNING ANNUEL'!G27&gt;='3-PLANNING ANNUEL'!$K$8,'3-PLANNING ANNUEL'!G27&lt;='3-PLANNING ANNUEL'!$N$8),AND('3-PLANNING ANNUEL'!G27&gt;='3-PLANNING ANNUEL'!$K$9,'3-PLANNING ANNUEL'!G27&lt;='3-PLANNING ANNUEL'!$N$9),AND('3-PLANNING ANNUEL'!G27&gt;='3-PLANNING ANNUEL'!$K$10,'3-PLANNING ANNUEL'!G27&lt;='3-PLANNING ANNUEL'!$N$10),AND('3-PLANNING ANNUEL'!G27&gt;='3-PLANNING ANNUEL'!$K$11,'3-PLANNING ANNUEL'!G27&lt;='3-PLANNING ANNUEL'!$N$11)),"V","")</f>
        <v/>
      </c>
      <c r="G36" s="174">
        <f>IF(AND(E36="F",F36=""),(VLOOKUP('3-PLANNING ANNUEL'!F27,PARAMETRES!$A$16:$B$20,2,FALSE)),0)</f>
        <v>0</v>
      </c>
      <c r="H36" s="12" t="str">
        <f>IF('3-PLANNING ANNUEL'!M27="F","F","")</f>
        <v/>
      </c>
      <c r="I36" s="12" t="str">
        <f>IF(OR(AND('3-PLANNING ANNUEL'!K27&gt;='3-PLANNING ANNUEL'!$K$7,'3-PLANNING ANNUEL'!K27&lt;='3-PLANNING ANNUEL'!$N$7),AND('3-PLANNING ANNUEL'!K27&gt;='3-PLANNING ANNUEL'!$K$8,'3-PLANNING ANNUEL'!K27&lt;='3-PLANNING ANNUEL'!$N$8),AND('3-PLANNING ANNUEL'!K27&gt;='3-PLANNING ANNUEL'!$K$9,'3-PLANNING ANNUEL'!K27&lt;='3-PLANNING ANNUEL'!$N$9),AND('3-PLANNING ANNUEL'!K27&gt;='3-PLANNING ANNUEL'!$K$10,'3-PLANNING ANNUEL'!K27&lt;='3-PLANNING ANNUEL'!$N$10),AND('3-PLANNING ANNUEL'!K27&gt;='3-PLANNING ANNUEL'!$K$11,'3-PLANNING ANNUEL'!K27&lt;='3-PLANNING ANNUEL'!$N$11)),"V","")</f>
        <v/>
      </c>
      <c r="J36" s="174">
        <f>IF(AND(H36="F",I36=""),(VLOOKUP('3-PLANNING ANNUEL'!J27,PARAMETRES!$A$16:$B$20,2,FALSE)),0)</f>
        <v>0</v>
      </c>
      <c r="K36" s="12" t="str">
        <f>IF('3-PLANNING ANNUEL'!Q27="F","F","")</f>
        <v/>
      </c>
      <c r="L36" s="12" t="str">
        <f>IF(OR(AND('3-PLANNING ANNUEL'!O27&gt;='3-PLANNING ANNUEL'!$K$7,'3-PLANNING ANNUEL'!O27&lt;='3-PLANNING ANNUEL'!$N$7),AND('3-PLANNING ANNUEL'!O27&gt;='3-PLANNING ANNUEL'!$K$8,'3-PLANNING ANNUEL'!O27&lt;='3-PLANNING ANNUEL'!$N$8),AND('3-PLANNING ANNUEL'!O27&gt;='3-PLANNING ANNUEL'!$K$9,'3-PLANNING ANNUEL'!O27&lt;='3-PLANNING ANNUEL'!$N$9),AND('3-PLANNING ANNUEL'!O27&gt;='3-PLANNING ANNUEL'!$K$10,'3-PLANNING ANNUEL'!O27&lt;='3-PLANNING ANNUEL'!$N$10),AND('3-PLANNING ANNUEL'!O27&gt;='3-PLANNING ANNUEL'!$K$11,'3-PLANNING ANNUEL'!O27&lt;='3-PLANNING ANNUEL'!$N$11)),"V","")</f>
        <v/>
      </c>
      <c r="M36" s="174">
        <f>IF(AND(K36="F",L36=""),(VLOOKUP('3-PLANNING ANNUEL'!N27,PARAMETRES!$A$16:$B$20,2,FALSE)),0)</f>
        <v>0</v>
      </c>
      <c r="N36" s="12" t="str">
        <f>IF('3-PLANNING ANNUEL'!U27="F","F","")</f>
        <v/>
      </c>
      <c r="O36" s="12" t="str">
        <f>IF(OR(AND('3-PLANNING ANNUEL'!S27&gt;='3-PLANNING ANNUEL'!$K$7,'3-PLANNING ANNUEL'!S27&lt;='3-PLANNING ANNUEL'!$N$7),AND('3-PLANNING ANNUEL'!S27&gt;='3-PLANNING ANNUEL'!$K$8,'3-PLANNING ANNUEL'!S27&lt;='3-PLANNING ANNUEL'!$N$8),AND('3-PLANNING ANNUEL'!S27&gt;='3-PLANNING ANNUEL'!$K$9,'3-PLANNING ANNUEL'!S27&lt;='3-PLANNING ANNUEL'!$N$9),AND('3-PLANNING ANNUEL'!S27&gt;='3-PLANNING ANNUEL'!$K$10,'3-PLANNING ANNUEL'!S27&lt;='3-PLANNING ANNUEL'!$N$10),AND('3-PLANNING ANNUEL'!S27&gt;='3-PLANNING ANNUEL'!$K$11,'3-PLANNING ANNUEL'!S27&lt;='3-PLANNING ANNUEL'!$N$11)),"V","")</f>
        <v/>
      </c>
      <c r="P36" s="174">
        <f>IF(AND(N36="F",O36=""),(VLOOKUP('3-PLANNING ANNUEL'!R27,PARAMETRES!$A$16:$B$20,2,FALSE)),0)</f>
        <v>0</v>
      </c>
      <c r="Q36" s="12" t="str">
        <f>IF('3-PLANNING ANNUEL'!Y27="F","F","")</f>
        <v/>
      </c>
      <c r="R36" s="12" t="str">
        <f>IF(OR(AND('3-PLANNING ANNUEL'!W27&gt;='3-PLANNING ANNUEL'!$K$7,'3-PLANNING ANNUEL'!W27&lt;='3-PLANNING ANNUEL'!$N$7),AND('3-PLANNING ANNUEL'!W27&gt;='3-PLANNING ANNUEL'!$K$8,'3-PLANNING ANNUEL'!W27&lt;='3-PLANNING ANNUEL'!$N$8),AND('3-PLANNING ANNUEL'!W27&gt;='3-PLANNING ANNUEL'!$K$9,'3-PLANNING ANNUEL'!W27&lt;='3-PLANNING ANNUEL'!$N$9),AND('3-PLANNING ANNUEL'!W27&gt;='3-PLANNING ANNUEL'!$K$10,'3-PLANNING ANNUEL'!W27&lt;='3-PLANNING ANNUEL'!$N$10),AND('3-PLANNING ANNUEL'!W27&gt;='3-PLANNING ANNUEL'!$K$11,'3-PLANNING ANNUEL'!W27&lt;='3-PLANNING ANNUEL'!$N$11)),"V","")</f>
        <v/>
      </c>
      <c r="S36" s="174">
        <f>IF(AND(Q36="F",R36=""),(VLOOKUP('3-PLANNING ANNUEL'!V27,PARAMETRES!$A$16:$B$20,2,FALSE)),0)</f>
        <v>0</v>
      </c>
      <c r="T36" s="12" t="str">
        <f>IF('3-PLANNING ANNUEL'!AC27="F","F","")</f>
        <v/>
      </c>
      <c r="U36" s="12" t="str">
        <f>IF(OR(AND('3-PLANNING ANNUEL'!AA27&gt;='3-PLANNING ANNUEL'!$K$7,'3-PLANNING ANNUEL'!AA27&lt;='3-PLANNING ANNUEL'!$N$7),AND('3-PLANNING ANNUEL'!AA27&gt;='3-PLANNING ANNUEL'!$K$8,'3-PLANNING ANNUEL'!AA27&lt;='3-PLANNING ANNUEL'!$N$8),AND('3-PLANNING ANNUEL'!AA27&gt;='3-PLANNING ANNUEL'!$K$9,'3-PLANNING ANNUEL'!AA27&lt;='3-PLANNING ANNUEL'!$N$9),AND('3-PLANNING ANNUEL'!AA27&gt;='3-PLANNING ANNUEL'!$K$10,'3-PLANNING ANNUEL'!AA27&lt;='3-PLANNING ANNUEL'!$N$10),AND('3-PLANNING ANNUEL'!AA27&gt;='3-PLANNING ANNUEL'!$K$11,'3-PLANNING ANNUEL'!AA27&lt;='3-PLANNING ANNUEL'!$N$11)),"V","")</f>
        <v/>
      </c>
      <c r="V36" s="174">
        <f>IF(AND(T36="F",U36=""),(VLOOKUP('3-PLANNING ANNUEL'!Z27,PARAMETRES!$A$16:$B$20,2,FALSE)),0)</f>
        <v>0</v>
      </c>
      <c r="W36" s="12" t="str">
        <f>IF('3-PLANNING ANNUEL'!AG27="F","F","")</f>
        <v/>
      </c>
      <c r="X36" s="12" t="str">
        <f>IF(OR(AND('3-PLANNING ANNUEL'!AE27&gt;='3-PLANNING ANNUEL'!$K$7,'3-PLANNING ANNUEL'!AE27&lt;='3-PLANNING ANNUEL'!$N$7),AND('3-PLANNING ANNUEL'!AE27&gt;='3-PLANNING ANNUEL'!$K$8,'3-PLANNING ANNUEL'!AE27&lt;='3-PLANNING ANNUEL'!$N$8),AND('3-PLANNING ANNUEL'!AE27&gt;='3-PLANNING ANNUEL'!$K$9,'3-PLANNING ANNUEL'!AE27&lt;='3-PLANNING ANNUEL'!$N$9),AND('3-PLANNING ANNUEL'!AE27&gt;='3-PLANNING ANNUEL'!$K$10,'3-PLANNING ANNUEL'!AE27&lt;='3-PLANNING ANNUEL'!$N$10),AND('3-PLANNING ANNUEL'!AE27&gt;='3-PLANNING ANNUEL'!$K$11,'3-PLANNING ANNUEL'!AE27&lt;='3-PLANNING ANNUEL'!$N$11)),"V","")</f>
        <v>V</v>
      </c>
      <c r="Y36" s="174">
        <f>IF(AND(W36="F",X36=""),(VLOOKUP('3-PLANNING ANNUEL'!AD27,PARAMETRES!$A$16:$B$20,2,FALSE)),0)</f>
        <v>0</v>
      </c>
      <c r="Z36" s="12" t="str">
        <f>IF('3-PLANNING ANNUEL'!AK27="F","F","")</f>
        <v/>
      </c>
      <c r="AA36" s="12" t="str">
        <f>IF(OR(AND('3-PLANNING ANNUEL'!AI27&gt;='3-PLANNING ANNUEL'!$K$7,'3-PLANNING ANNUEL'!AI27&lt;='3-PLANNING ANNUEL'!$N$7),AND('3-PLANNING ANNUEL'!AI27&gt;='3-PLANNING ANNUEL'!$K$8,'3-PLANNING ANNUEL'!AI27&lt;='3-PLANNING ANNUEL'!$N$8),AND('3-PLANNING ANNUEL'!AI27&gt;='3-PLANNING ANNUEL'!$K$9,'3-PLANNING ANNUEL'!AI27&lt;='3-PLANNING ANNUEL'!$N$9),AND('3-PLANNING ANNUEL'!AI27&gt;='3-PLANNING ANNUEL'!$K$10,'3-PLANNING ANNUEL'!AI27&lt;='3-PLANNING ANNUEL'!$N$10),AND('3-PLANNING ANNUEL'!AI27&gt;='3-PLANNING ANNUEL'!$K$11,'3-PLANNING ANNUEL'!AI27&lt;='3-PLANNING ANNUEL'!$N$11)),"V","")</f>
        <v/>
      </c>
      <c r="AB36" s="174">
        <f>IF(AND(Z36="F",AA36=""),(VLOOKUP('3-PLANNING ANNUEL'!AH27,PARAMETRES!$A$16:$B$20,2,FALSE)),0)</f>
        <v>0</v>
      </c>
      <c r="AC36" s="12" t="str">
        <f>IF('3-PLANNING ANNUEL'!AO27="F","F","")</f>
        <v/>
      </c>
      <c r="AD36" s="12" t="str">
        <f>IF(OR(AND('3-PLANNING ANNUEL'!AM27&gt;='3-PLANNING ANNUEL'!$K$7,'3-PLANNING ANNUEL'!AM27&lt;='3-PLANNING ANNUEL'!$N$7),AND('3-PLANNING ANNUEL'!AM27&gt;='3-PLANNING ANNUEL'!$K$8,'3-PLANNING ANNUEL'!AM27&lt;='3-PLANNING ANNUEL'!$N$8),AND('3-PLANNING ANNUEL'!AM27&gt;='3-PLANNING ANNUEL'!$K$9,'3-PLANNING ANNUEL'!AM27&lt;='3-PLANNING ANNUEL'!$N$9),AND('3-PLANNING ANNUEL'!AM27&gt;='3-PLANNING ANNUEL'!$K$10,'3-PLANNING ANNUEL'!AM27&lt;='3-PLANNING ANNUEL'!$N$10),AND('3-PLANNING ANNUEL'!AM27&gt;='3-PLANNING ANNUEL'!$K$11,'3-PLANNING ANNUEL'!AM27&lt;='3-PLANNING ANNUEL'!$N$11)),"V","")</f>
        <v/>
      </c>
      <c r="AE36" s="174">
        <f>IF(AND(AC36="F",AD36=""),(VLOOKUP('3-PLANNING ANNUEL'!AL27,PARAMETRES!$A$16:$B$20,2,FALSE)),0)</f>
        <v>0</v>
      </c>
      <c r="AF36" s="12" t="str">
        <f>IF('3-PLANNING ANNUEL'!AS27="F","F","")</f>
        <v/>
      </c>
      <c r="AG36" s="12" t="str">
        <f>IF(OR(AND('3-PLANNING ANNUEL'!AQ27&gt;='3-PLANNING ANNUEL'!$K$7,'3-PLANNING ANNUEL'!AQ27&lt;='3-PLANNING ANNUEL'!$N$7),AND('3-PLANNING ANNUEL'!AQ27&gt;='3-PLANNING ANNUEL'!$K$8,'3-PLANNING ANNUEL'!AQ27&lt;='3-PLANNING ANNUEL'!$N$8),AND('3-PLANNING ANNUEL'!AQ27&gt;='3-PLANNING ANNUEL'!$K$9,'3-PLANNING ANNUEL'!AQ27&lt;='3-PLANNING ANNUEL'!$N$9),AND('3-PLANNING ANNUEL'!AQ27&gt;='3-PLANNING ANNUEL'!$K$10,'3-PLANNING ANNUEL'!AQ27&lt;='3-PLANNING ANNUEL'!$N$10),AND('3-PLANNING ANNUEL'!AQ27&gt;='3-PLANNING ANNUEL'!$K$11,'3-PLANNING ANNUEL'!AQ27&lt;='3-PLANNING ANNUEL'!$N$11)),"V","")</f>
        <v>V</v>
      </c>
      <c r="AH36" s="174">
        <f>IF(AND(AF36="F",AG36=""),(VLOOKUP('3-PLANNING ANNUEL'!AH27,PARAMETRES!$A$16:$B$20,2,FALSE)),0)</f>
        <v>0</v>
      </c>
      <c r="AI36" s="12" t="str">
        <f>IF('3-PLANNING ANNUEL'!AW27="F","F","")</f>
        <v/>
      </c>
      <c r="AJ36" s="12" t="str">
        <f>IF(OR(AND('3-PLANNING ANNUEL'!AU27&gt;='3-PLANNING ANNUEL'!$K$7,'3-PLANNING ANNUEL'!AU27&lt;='3-PLANNING ANNUEL'!$N$7),AND('3-PLANNING ANNUEL'!AU27&gt;='3-PLANNING ANNUEL'!$K$8,'3-PLANNING ANNUEL'!AU27&lt;='3-PLANNING ANNUEL'!$N$8),AND('3-PLANNING ANNUEL'!AU27&gt;='3-PLANNING ANNUEL'!$K$9,'3-PLANNING ANNUEL'!AU27&lt;='3-PLANNING ANNUEL'!$N$9),AND('3-PLANNING ANNUEL'!AU27&gt;='3-PLANNING ANNUEL'!$K$10,'3-PLANNING ANNUEL'!AU27&lt;='3-PLANNING ANNUEL'!$N$10),AND('3-PLANNING ANNUEL'!AU27&gt;='3-PLANNING ANNUEL'!$K$11,'3-PLANNING ANNUEL'!AU27&lt;='3-PLANNING ANNUEL'!$N$11)),"V","")</f>
        <v>V</v>
      </c>
      <c r="AK36" s="174">
        <f>IF(AND(AI36="F",AJ36=""),(VLOOKUP('3-PLANNING ANNUEL'!AH27,PARAMETRES!$A$16:$B$20,2,FALSE)),0)</f>
        <v>0</v>
      </c>
    </row>
    <row r="37" spans="1:37" x14ac:dyDescent="0.3">
      <c r="A37" s="1">
        <v>8</v>
      </c>
      <c r="B37" s="12" t="str">
        <f>IF('3-PLANNING ANNUEL'!E28="F","F","")</f>
        <v/>
      </c>
      <c r="C37" s="12" t="str">
        <f>IF(OR(AND('3-PLANNING ANNUEL'!C28&gt;='3-PLANNING ANNUEL'!$K$7,'3-PLANNING ANNUEL'!C28&lt;='3-PLANNING ANNUEL'!$N$7),AND('3-PLANNING ANNUEL'!C28&gt;='3-PLANNING ANNUEL'!$K$8,'3-PLANNING ANNUEL'!C28&lt;='3-PLANNING ANNUEL'!$N$8),AND('3-PLANNING ANNUEL'!C28&gt;='3-PLANNING ANNUEL'!$K$9,'3-PLANNING ANNUEL'!C28&lt;='3-PLANNING ANNUEL'!$N$9),AND('3-PLANNING ANNUEL'!C28&gt;='3-PLANNING ANNUEL'!$K$10,'3-PLANNING ANNUEL'!C28&lt;='3-PLANNING ANNUEL'!$N$10),AND('3-PLANNING ANNUEL'!C28&gt;='3-PLANNING ANNUEL'!$K$11,'3-PLANNING ANNUEL'!C28&lt;='3-PLANNING ANNUEL'!$N$11)),"V","")</f>
        <v/>
      </c>
      <c r="D37" s="174">
        <f>IF(AND(B37="F",C37=""),(VLOOKUP('3-PLANNING ANNUEL'!B28,PARAMETRES!$A$16:$B$20,2,FALSE)),0)</f>
        <v>0</v>
      </c>
      <c r="E37" s="12" t="str">
        <f>IF('3-PLANNING ANNUEL'!I28="F","F","")</f>
        <v/>
      </c>
      <c r="F37" s="12" t="str">
        <f>IF(OR(AND('3-PLANNING ANNUEL'!G28&gt;='3-PLANNING ANNUEL'!$K$7,'3-PLANNING ANNUEL'!G28&lt;='3-PLANNING ANNUEL'!$N$7),AND('3-PLANNING ANNUEL'!G28&gt;='3-PLANNING ANNUEL'!$K$8,'3-PLANNING ANNUEL'!G28&lt;='3-PLANNING ANNUEL'!$N$8),AND('3-PLANNING ANNUEL'!G28&gt;='3-PLANNING ANNUEL'!$K$9,'3-PLANNING ANNUEL'!G28&lt;='3-PLANNING ANNUEL'!$N$9),AND('3-PLANNING ANNUEL'!G28&gt;='3-PLANNING ANNUEL'!$K$10,'3-PLANNING ANNUEL'!G28&lt;='3-PLANNING ANNUEL'!$N$10),AND('3-PLANNING ANNUEL'!G28&gt;='3-PLANNING ANNUEL'!$K$11,'3-PLANNING ANNUEL'!G28&lt;='3-PLANNING ANNUEL'!$N$11)),"V","")</f>
        <v/>
      </c>
      <c r="G37" s="174">
        <f>IF(AND(E37="F",F37=""),(VLOOKUP('3-PLANNING ANNUEL'!F28,PARAMETRES!$A$16:$B$20,2,FALSE)),0)</f>
        <v>0</v>
      </c>
      <c r="H37" s="12" t="str">
        <f>IF('3-PLANNING ANNUEL'!M28="F","F","")</f>
        <v/>
      </c>
      <c r="I37" s="12" t="str">
        <f>IF(OR(AND('3-PLANNING ANNUEL'!K28&gt;='3-PLANNING ANNUEL'!$K$7,'3-PLANNING ANNUEL'!K28&lt;='3-PLANNING ANNUEL'!$N$7),AND('3-PLANNING ANNUEL'!K28&gt;='3-PLANNING ANNUEL'!$K$8,'3-PLANNING ANNUEL'!K28&lt;='3-PLANNING ANNUEL'!$N$8),AND('3-PLANNING ANNUEL'!K28&gt;='3-PLANNING ANNUEL'!$K$9,'3-PLANNING ANNUEL'!K28&lt;='3-PLANNING ANNUEL'!$N$9),AND('3-PLANNING ANNUEL'!K28&gt;='3-PLANNING ANNUEL'!$K$10,'3-PLANNING ANNUEL'!K28&lt;='3-PLANNING ANNUEL'!$N$10),AND('3-PLANNING ANNUEL'!K28&gt;='3-PLANNING ANNUEL'!$K$11,'3-PLANNING ANNUEL'!K28&lt;='3-PLANNING ANNUEL'!$N$11)),"V","")</f>
        <v/>
      </c>
      <c r="J37" s="174">
        <f>IF(AND(H37="F",I37=""),(VLOOKUP('3-PLANNING ANNUEL'!J28,PARAMETRES!$A$16:$B$20,2,FALSE)),0)</f>
        <v>0</v>
      </c>
      <c r="K37" s="12" t="str">
        <f>IF('3-PLANNING ANNUEL'!Q28="F","F","")</f>
        <v/>
      </c>
      <c r="L37" s="12" t="str">
        <f>IF(OR(AND('3-PLANNING ANNUEL'!O28&gt;='3-PLANNING ANNUEL'!$K$7,'3-PLANNING ANNUEL'!O28&lt;='3-PLANNING ANNUEL'!$N$7),AND('3-PLANNING ANNUEL'!O28&gt;='3-PLANNING ANNUEL'!$K$8,'3-PLANNING ANNUEL'!O28&lt;='3-PLANNING ANNUEL'!$N$8),AND('3-PLANNING ANNUEL'!O28&gt;='3-PLANNING ANNUEL'!$K$9,'3-PLANNING ANNUEL'!O28&lt;='3-PLANNING ANNUEL'!$N$9),AND('3-PLANNING ANNUEL'!O28&gt;='3-PLANNING ANNUEL'!$K$10,'3-PLANNING ANNUEL'!O28&lt;='3-PLANNING ANNUEL'!$N$10),AND('3-PLANNING ANNUEL'!O28&gt;='3-PLANNING ANNUEL'!$K$11,'3-PLANNING ANNUEL'!O28&lt;='3-PLANNING ANNUEL'!$N$11)),"V","")</f>
        <v/>
      </c>
      <c r="M37" s="174">
        <f>IF(AND(K37="F",L37=""),(VLOOKUP('3-PLANNING ANNUEL'!N28,PARAMETRES!$A$16:$B$20,2,FALSE)),0)</f>
        <v>0</v>
      </c>
      <c r="N37" s="12" t="str">
        <f>IF('3-PLANNING ANNUEL'!U28="F","F","")</f>
        <v/>
      </c>
      <c r="O37" s="12" t="str">
        <f>IF(OR(AND('3-PLANNING ANNUEL'!S28&gt;='3-PLANNING ANNUEL'!$K$7,'3-PLANNING ANNUEL'!S28&lt;='3-PLANNING ANNUEL'!$N$7),AND('3-PLANNING ANNUEL'!S28&gt;='3-PLANNING ANNUEL'!$K$8,'3-PLANNING ANNUEL'!S28&lt;='3-PLANNING ANNUEL'!$N$8),AND('3-PLANNING ANNUEL'!S28&gt;='3-PLANNING ANNUEL'!$K$9,'3-PLANNING ANNUEL'!S28&lt;='3-PLANNING ANNUEL'!$N$9),AND('3-PLANNING ANNUEL'!S28&gt;='3-PLANNING ANNUEL'!$K$10,'3-PLANNING ANNUEL'!S28&lt;='3-PLANNING ANNUEL'!$N$10),AND('3-PLANNING ANNUEL'!S28&gt;='3-PLANNING ANNUEL'!$K$11,'3-PLANNING ANNUEL'!S28&lt;='3-PLANNING ANNUEL'!$N$11)),"V","")</f>
        <v/>
      </c>
      <c r="P37" s="174">
        <f>IF(AND(N37="F",O37=""),(VLOOKUP('3-PLANNING ANNUEL'!R28,PARAMETRES!$A$16:$B$20,2,FALSE)),0)</f>
        <v>0</v>
      </c>
      <c r="Q37" s="12" t="str">
        <f>IF('3-PLANNING ANNUEL'!Y28="F","F","")</f>
        <v/>
      </c>
      <c r="R37" s="12" t="str">
        <f>IF(OR(AND('3-PLANNING ANNUEL'!W28&gt;='3-PLANNING ANNUEL'!$K$7,'3-PLANNING ANNUEL'!W28&lt;='3-PLANNING ANNUEL'!$N$7),AND('3-PLANNING ANNUEL'!W28&gt;='3-PLANNING ANNUEL'!$K$8,'3-PLANNING ANNUEL'!W28&lt;='3-PLANNING ANNUEL'!$N$8),AND('3-PLANNING ANNUEL'!W28&gt;='3-PLANNING ANNUEL'!$K$9,'3-PLANNING ANNUEL'!W28&lt;='3-PLANNING ANNUEL'!$N$9),AND('3-PLANNING ANNUEL'!W28&gt;='3-PLANNING ANNUEL'!$K$10,'3-PLANNING ANNUEL'!W28&lt;='3-PLANNING ANNUEL'!$N$10),AND('3-PLANNING ANNUEL'!W28&gt;='3-PLANNING ANNUEL'!$K$11,'3-PLANNING ANNUEL'!W28&lt;='3-PLANNING ANNUEL'!$N$11)),"V","")</f>
        <v/>
      </c>
      <c r="S37" s="174">
        <f>IF(AND(Q37="F",R37=""),(VLOOKUP('3-PLANNING ANNUEL'!V28,PARAMETRES!$A$16:$B$20,2,FALSE)),0)</f>
        <v>0</v>
      </c>
      <c r="T37" s="12" t="str">
        <f>IF('3-PLANNING ANNUEL'!AC28="F","F","")</f>
        <v/>
      </c>
      <c r="U37" s="12" t="str">
        <f>IF(OR(AND('3-PLANNING ANNUEL'!AA28&gt;='3-PLANNING ANNUEL'!$K$7,'3-PLANNING ANNUEL'!AA28&lt;='3-PLANNING ANNUEL'!$N$7),AND('3-PLANNING ANNUEL'!AA28&gt;='3-PLANNING ANNUEL'!$K$8,'3-PLANNING ANNUEL'!AA28&lt;='3-PLANNING ANNUEL'!$N$8),AND('3-PLANNING ANNUEL'!AA28&gt;='3-PLANNING ANNUEL'!$K$9,'3-PLANNING ANNUEL'!AA28&lt;='3-PLANNING ANNUEL'!$N$9),AND('3-PLANNING ANNUEL'!AA28&gt;='3-PLANNING ANNUEL'!$K$10,'3-PLANNING ANNUEL'!AA28&lt;='3-PLANNING ANNUEL'!$N$10),AND('3-PLANNING ANNUEL'!AA28&gt;='3-PLANNING ANNUEL'!$K$11,'3-PLANNING ANNUEL'!AA28&lt;='3-PLANNING ANNUEL'!$N$11)),"V","")</f>
        <v/>
      </c>
      <c r="V37" s="174">
        <f>IF(AND(T37="F",U37=""),(VLOOKUP('3-PLANNING ANNUEL'!Z28,PARAMETRES!$A$16:$B$20,2,FALSE)),0)</f>
        <v>0</v>
      </c>
      <c r="W37" s="12" t="str">
        <f>IF('3-PLANNING ANNUEL'!AG28="F","F","")</f>
        <v/>
      </c>
      <c r="X37" s="12" t="str">
        <f>IF(OR(AND('3-PLANNING ANNUEL'!AE28&gt;='3-PLANNING ANNUEL'!$K$7,'3-PLANNING ANNUEL'!AE28&lt;='3-PLANNING ANNUEL'!$N$7),AND('3-PLANNING ANNUEL'!AE28&gt;='3-PLANNING ANNUEL'!$K$8,'3-PLANNING ANNUEL'!AE28&lt;='3-PLANNING ANNUEL'!$N$8),AND('3-PLANNING ANNUEL'!AE28&gt;='3-PLANNING ANNUEL'!$K$9,'3-PLANNING ANNUEL'!AE28&lt;='3-PLANNING ANNUEL'!$N$9),AND('3-PLANNING ANNUEL'!AE28&gt;='3-PLANNING ANNUEL'!$K$10,'3-PLANNING ANNUEL'!AE28&lt;='3-PLANNING ANNUEL'!$N$10),AND('3-PLANNING ANNUEL'!AE28&gt;='3-PLANNING ANNUEL'!$K$11,'3-PLANNING ANNUEL'!AE28&lt;='3-PLANNING ANNUEL'!$N$11)),"V","")</f>
        <v>V</v>
      </c>
      <c r="Y37" s="174">
        <f>IF(AND(W37="F",X37=""),(VLOOKUP('3-PLANNING ANNUEL'!AD28,PARAMETRES!$A$16:$B$20,2,FALSE)),0)</f>
        <v>0</v>
      </c>
      <c r="Z37" s="12" t="str">
        <f>IF('3-PLANNING ANNUEL'!AK28="F","F","")</f>
        <v>F</v>
      </c>
      <c r="AA37" s="12" t="str">
        <f>IF(OR(AND('3-PLANNING ANNUEL'!AI28&gt;='3-PLANNING ANNUEL'!$K$7,'3-PLANNING ANNUEL'!AI28&lt;='3-PLANNING ANNUEL'!$N$7),AND('3-PLANNING ANNUEL'!AI28&gt;='3-PLANNING ANNUEL'!$K$8,'3-PLANNING ANNUEL'!AI28&lt;='3-PLANNING ANNUEL'!$N$8),AND('3-PLANNING ANNUEL'!AI28&gt;='3-PLANNING ANNUEL'!$K$9,'3-PLANNING ANNUEL'!AI28&lt;='3-PLANNING ANNUEL'!$N$9),AND('3-PLANNING ANNUEL'!AI28&gt;='3-PLANNING ANNUEL'!$K$10,'3-PLANNING ANNUEL'!AI28&lt;='3-PLANNING ANNUEL'!$N$10),AND('3-PLANNING ANNUEL'!AI28&gt;='3-PLANNING ANNUEL'!$K$11,'3-PLANNING ANNUEL'!AI28&lt;='3-PLANNING ANNUEL'!$N$11)),"V","")</f>
        <v/>
      </c>
      <c r="AB37" s="174">
        <f>IF(AND(Z37="F",AA37=""),(VLOOKUP('3-PLANNING ANNUEL'!AH28,PARAMETRES!$A$16:$B$20,2,FALSE)),0)</f>
        <v>0</v>
      </c>
      <c r="AC37" s="12" t="str">
        <f>IF('3-PLANNING ANNUEL'!AO28="F","F","")</f>
        <v/>
      </c>
      <c r="AD37" s="12" t="str">
        <f>IF(OR(AND('3-PLANNING ANNUEL'!AM28&gt;='3-PLANNING ANNUEL'!$K$7,'3-PLANNING ANNUEL'!AM28&lt;='3-PLANNING ANNUEL'!$N$7),AND('3-PLANNING ANNUEL'!AM28&gt;='3-PLANNING ANNUEL'!$K$8,'3-PLANNING ANNUEL'!AM28&lt;='3-PLANNING ANNUEL'!$N$8),AND('3-PLANNING ANNUEL'!AM28&gt;='3-PLANNING ANNUEL'!$K$9,'3-PLANNING ANNUEL'!AM28&lt;='3-PLANNING ANNUEL'!$N$9),AND('3-PLANNING ANNUEL'!AM28&gt;='3-PLANNING ANNUEL'!$K$10,'3-PLANNING ANNUEL'!AM28&lt;='3-PLANNING ANNUEL'!$N$10),AND('3-PLANNING ANNUEL'!AM28&gt;='3-PLANNING ANNUEL'!$K$11,'3-PLANNING ANNUEL'!AM28&lt;='3-PLANNING ANNUEL'!$N$11)),"V","")</f>
        <v/>
      </c>
      <c r="AE37" s="174">
        <f>IF(AND(AC37="F",AD37=""),(VLOOKUP('3-PLANNING ANNUEL'!AL28,PARAMETRES!$A$16:$B$20,2,FALSE)),0)</f>
        <v>0</v>
      </c>
      <c r="AF37" s="12" t="str">
        <f>IF('3-PLANNING ANNUEL'!AS28="F","F","")</f>
        <v/>
      </c>
      <c r="AG37" s="12" t="str">
        <f>IF(OR(AND('3-PLANNING ANNUEL'!AQ28&gt;='3-PLANNING ANNUEL'!$K$7,'3-PLANNING ANNUEL'!AQ28&lt;='3-PLANNING ANNUEL'!$N$7),AND('3-PLANNING ANNUEL'!AQ28&gt;='3-PLANNING ANNUEL'!$K$8,'3-PLANNING ANNUEL'!AQ28&lt;='3-PLANNING ANNUEL'!$N$8),AND('3-PLANNING ANNUEL'!AQ28&gt;='3-PLANNING ANNUEL'!$K$9,'3-PLANNING ANNUEL'!AQ28&lt;='3-PLANNING ANNUEL'!$N$9),AND('3-PLANNING ANNUEL'!AQ28&gt;='3-PLANNING ANNUEL'!$K$10,'3-PLANNING ANNUEL'!AQ28&lt;='3-PLANNING ANNUEL'!$N$10),AND('3-PLANNING ANNUEL'!AQ28&gt;='3-PLANNING ANNUEL'!$K$11,'3-PLANNING ANNUEL'!AQ28&lt;='3-PLANNING ANNUEL'!$N$11)),"V","")</f>
        <v>V</v>
      </c>
      <c r="AH37" s="174">
        <f>IF(AND(AF37="F",AG37=""),(VLOOKUP('3-PLANNING ANNUEL'!AH28,PARAMETRES!$A$16:$B$20,2,FALSE)),0)</f>
        <v>0</v>
      </c>
      <c r="AI37" s="12" t="str">
        <f>IF('3-PLANNING ANNUEL'!AW28="F","F","")</f>
        <v/>
      </c>
      <c r="AJ37" s="12" t="str">
        <f>IF(OR(AND('3-PLANNING ANNUEL'!AU28&gt;='3-PLANNING ANNUEL'!$K$7,'3-PLANNING ANNUEL'!AU28&lt;='3-PLANNING ANNUEL'!$N$7),AND('3-PLANNING ANNUEL'!AU28&gt;='3-PLANNING ANNUEL'!$K$8,'3-PLANNING ANNUEL'!AU28&lt;='3-PLANNING ANNUEL'!$N$8),AND('3-PLANNING ANNUEL'!AU28&gt;='3-PLANNING ANNUEL'!$K$9,'3-PLANNING ANNUEL'!AU28&lt;='3-PLANNING ANNUEL'!$N$9),AND('3-PLANNING ANNUEL'!AU28&gt;='3-PLANNING ANNUEL'!$K$10,'3-PLANNING ANNUEL'!AU28&lt;='3-PLANNING ANNUEL'!$N$10),AND('3-PLANNING ANNUEL'!AU28&gt;='3-PLANNING ANNUEL'!$K$11,'3-PLANNING ANNUEL'!AU28&lt;='3-PLANNING ANNUEL'!$N$11)),"V","")</f>
        <v>V</v>
      </c>
      <c r="AK37" s="174">
        <f>IF(AND(AI37="F",AJ37=""),(VLOOKUP('3-PLANNING ANNUEL'!AH28,PARAMETRES!$A$16:$B$20,2,FALSE)),0)</f>
        <v>0</v>
      </c>
    </row>
    <row r="38" spans="1:37" x14ac:dyDescent="0.3">
      <c r="A38" s="1">
        <v>9</v>
      </c>
      <c r="B38" s="12" t="str">
        <f>IF('3-PLANNING ANNUEL'!E29="F","F","")</f>
        <v/>
      </c>
      <c r="C38" s="12" t="str">
        <f>IF(OR(AND('3-PLANNING ANNUEL'!C29&gt;='3-PLANNING ANNUEL'!$K$7,'3-PLANNING ANNUEL'!C29&lt;='3-PLANNING ANNUEL'!$N$7),AND('3-PLANNING ANNUEL'!C29&gt;='3-PLANNING ANNUEL'!$K$8,'3-PLANNING ANNUEL'!C29&lt;='3-PLANNING ANNUEL'!$N$8),AND('3-PLANNING ANNUEL'!C29&gt;='3-PLANNING ANNUEL'!$K$9,'3-PLANNING ANNUEL'!C29&lt;='3-PLANNING ANNUEL'!$N$9),AND('3-PLANNING ANNUEL'!C29&gt;='3-PLANNING ANNUEL'!$K$10,'3-PLANNING ANNUEL'!C29&lt;='3-PLANNING ANNUEL'!$N$10),AND('3-PLANNING ANNUEL'!C29&gt;='3-PLANNING ANNUEL'!$K$11,'3-PLANNING ANNUEL'!C29&lt;='3-PLANNING ANNUEL'!$N$11)),"V","")</f>
        <v/>
      </c>
      <c r="D38" s="174">
        <f>IF(AND(B38="F",C38=""),(VLOOKUP('3-PLANNING ANNUEL'!B29,PARAMETRES!$A$16:$B$20,2,FALSE)),0)</f>
        <v>0</v>
      </c>
      <c r="E38" s="12" t="str">
        <f>IF('3-PLANNING ANNUEL'!I29="F","F","")</f>
        <v/>
      </c>
      <c r="F38" s="12" t="str">
        <f>IF(OR(AND('3-PLANNING ANNUEL'!G29&gt;='3-PLANNING ANNUEL'!$K$7,'3-PLANNING ANNUEL'!G29&lt;='3-PLANNING ANNUEL'!$N$7),AND('3-PLANNING ANNUEL'!G29&gt;='3-PLANNING ANNUEL'!$K$8,'3-PLANNING ANNUEL'!G29&lt;='3-PLANNING ANNUEL'!$N$8),AND('3-PLANNING ANNUEL'!G29&gt;='3-PLANNING ANNUEL'!$K$9,'3-PLANNING ANNUEL'!G29&lt;='3-PLANNING ANNUEL'!$N$9),AND('3-PLANNING ANNUEL'!G29&gt;='3-PLANNING ANNUEL'!$K$10,'3-PLANNING ANNUEL'!G29&lt;='3-PLANNING ANNUEL'!$N$10),AND('3-PLANNING ANNUEL'!G29&gt;='3-PLANNING ANNUEL'!$K$11,'3-PLANNING ANNUEL'!G29&lt;='3-PLANNING ANNUEL'!$N$11)),"V","")</f>
        <v/>
      </c>
      <c r="G38" s="174">
        <f>IF(AND(E38="F",F38=""),(VLOOKUP('3-PLANNING ANNUEL'!F29,PARAMETRES!$A$16:$B$20,2,FALSE)),0)</f>
        <v>0</v>
      </c>
      <c r="H38" s="12" t="str">
        <f>IF('3-PLANNING ANNUEL'!M29="F","F","")</f>
        <v/>
      </c>
      <c r="I38" s="12" t="str">
        <f>IF(OR(AND('3-PLANNING ANNUEL'!K29&gt;='3-PLANNING ANNUEL'!$K$7,'3-PLANNING ANNUEL'!K29&lt;='3-PLANNING ANNUEL'!$N$7),AND('3-PLANNING ANNUEL'!K29&gt;='3-PLANNING ANNUEL'!$K$8,'3-PLANNING ANNUEL'!K29&lt;='3-PLANNING ANNUEL'!$N$8),AND('3-PLANNING ANNUEL'!K29&gt;='3-PLANNING ANNUEL'!$K$9,'3-PLANNING ANNUEL'!K29&lt;='3-PLANNING ANNUEL'!$N$9),AND('3-PLANNING ANNUEL'!K29&gt;='3-PLANNING ANNUEL'!$K$10,'3-PLANNING ANNUEL'!K29&lt;='3-PLANNING ANNUEL'!$N$10),AND('3-PLANNING ANNUEL'!K29&gt;='3-PLANNING ANNUEL'!$K$11,'3-PLANNING ANNUEL'!K29&lt;='3-PLANNING ANNUEL'!$N$11)),"V","")</f>
        <v/>
      </c>
      <c r="J38" s="174">
        <f>IF(AND(H38="F",I38=""),(VLOOKUP('3-PLANNING ANNUEL'!J29,PARAMETRES!$A$16:$B$20,2,FALSE)),0)</f>
        <v>0</v>
      </c>
      <c r="K38" s="12" t="str">
        <f>IF('3-PLANNING ANNUEL'!Q29="F","F","")</f>
        <v/>
      </c>
      <c r="L38" s="12" t="str">
        <f>IF(OR(AND('3-PLANNING ANNUEL'!O29&gt;='3-PLANNING ANNUEL'!$K$7,'3-PLANNING ANNUEL'!O29&lt;='3-PLANNING ANNUEL'!$N$7),AND('3-PLANNING ANNUEL'!O29&gt;='3-PLANNING ANNUEL'!$K$8,'3-PLANNING ANNUEL'!O29&lt;='3-PLANNING ANNUEL'!$N$8),AND('3-PLANNING ANNUEL'!O29&gt;='3-PLANNING ANNUEL'!$K$9,'3-PLANNING ANNUEL'!O29&lt;='3-PLANNING ANNUEL'!$N$9),AND('3-PLANNING ANNUEL'!O29&gt;='3-PLANNING ANNUEL'!$K$10,'3-PLANNING ANNUEL'!O29&lt;='3-PLANNING ANNUEL'!$N$10),AND('3-PLANNING ANNUEL'!O29&gt;='3-PLANNING ANNUEL'!$K$11,'3-PLANNING ANNUEL'!O29&lt;='3-PLANNING ANNUEL'!$N$11)),"V","")</f>
        <v/>
      </c>
      <c r="M38" s="174">
        <f>IF(AND(K38="F",L38=""),(VLOOKUP('3-PLANNING ANNUEL'!N29,PARAMETRES!$A$16:$B$20,2,FALSE)),0)</f>
        <v>0</v>
      </c>
      <c r="N38" s="12" t="str">
        <f>IF('3-PLANNING ANNUEL'!U29="F","F","")</f>
        <v/>
      </c>
      <c r="O38" s="12" t="str">
        <f>IF(OR(AND('3-PLANNING ANNUEL'!S29&gt;='3-PLANNING ANNUEL'!$K$7,'3-PLANNING ANNUEL'!S29&lt;='3-PLANNING ANNUEL'!$N$7),AND('3-PLANNING ANNUEL'!S29&gt;='3-PLANNING ANNUEL'!$K$8,'3-PLANNING ANNUEL'!S29&lt;='3-PLANNING ANNUEL'!$N$8),AND('3-PLANNING ANNUEL'!S29&gt;='3-PLANNING ANNUEL'!$K$9,'3-PLANNING ANNUEL'!S29&lt;='3-PLANNING ANNUEL'!$N$9),AND('3-PLANNING ANNUEL'!S29&gt;='3-PLANNING ANNUEL'!$K$10,'3-PLANNING ANNUEL'!S29&lt;='3-PLANNING ANNUEL'!$N$10),AND('3-PLANNING ANNUEL'!S29&gt;='3-PLANNING ANNUEL'!$K$11,'3-PLANNING ANNUEL'!S29&lt;='3-PLANNING ANNUEL'!$N$11)),"V","")</f>
        <v/>
      </c>
      <c r="P38" s="174">
        <f>IF(AND(N38="F",O38=""),(VLOOKUP('3-PLANNING ANNUEL'!R29,PARAMETRES!$A$16:$B$20,2,FALSE)),0)</f>
        <v>0</v>
      </c>
      <c r="Q38" s="12" t="str">
        <f>IF('3-PLANNING ANNUEL'!Y29="F","F","")</f>
        <v/>
      </c>
      <c r="R38" s="12" t="str">
        <f>IF(OR(AND('3-PLANNING ANNUEL'!W29&gt;='3-PLANNING ANNUEL'!$K$7,'3-PLANNING ANNUEL'!W29&lt;='3-PLANNING ANNUEL'!$N$7),AND('3-PLANNING ANNUEL'!W29&gt;='3-PLANNING ANNUEL'!$K$8,'3-PLANNING ANNUEL'!W29&lt;='3-PLANNING ANNUEL'!$N$8),AND('3-PLANNING ANNUEL'!W29&gt;='3-PLANNING ANNUEL'!$K$9,'3-PLANNING ANNUEL'!W29&lt;='3-PLANNING ANNUEL'!$N$9),AND('3-PLANNING ANNUEL'!W29&gt;='3-PLANNING ANNUEL'!$K$10,'3-PLANNING ANNUEL'!W29&lt;='3-PLANNING ANNUEL'!$N$10),AND('3-PLANNING ANNUEL'!W29&gt;='3-PLANNING ANNUEL'!$K$11,'3-PLANNING ANNUEL'!W29&lt;='3-PLANNING ANNUEL'!$N$11)),"V","")</f>
        <v/>
      </c>
      <c r="S38" s="174">
        <f>IF(AND(Q38="F",R38=""),(VLOOKUP('3-PLANNING ANNUEL'!V29,PARAMETRES!$A$16:$B$20,2,FALSE)),0)</f>
        <v>0</v>
      </c>
      <c r="T38" s="12" t="str">
        <f>IF('3-PLANNING ANNUEL'!AC29="F","F","")</f>
        <v/>
      </c>
      <c r="U38" s="12" t="str">
        <f>IF(OR(AND('3-PLANNING ANNUEL'!AA29&gt;='3-PLANNING ANNUEL'!$K$7,'3-PLANNING ANNUEL'!AA29&lt;='3-PLANNING ANNUEL'!$N$7),AND('3-PLANNING ANNUEL'!AA29&gt;='3-PLANNING ANNUEL'!$K$8,'3-PLANNING ANNUEL'!AA29&lt;='3-PLANNING ANNUEL'!$N$8),AND('3-PLANNING ANNUEL'!AA29&gt;='3-PLANNING ANNUEL'!$K$9,'3-PLANNING ANNUEL'!AA29&lt;='3-PLANNING ANNUEL'!$N$9),AND('3-PLANNING ANNUEL'!AA29&gt;='3-PLANNING ANNUEL'!$K$10,'3-PLANNING ANNUEL'!AA29&lt;='3-PLANNING ANNUEL'!$N$10),AND('3-PLANNING ANNUEL'!AA29&gt;='3-PLANNING ANNUEL'!$K$11,'3-PLANNING ANNUEL'!AA29&lt;='3-PLANNING ANNUEL'!$N$11)),"V","")</f>
        <v/>
      </c>
      <c r="V38" s="174">
        <f>IF(AND(T38="F",U38=""),(VLOOKUP('3-PLANNING ANNUEL'!Z29,PARAMETRES!$A$16:$B$20,2,FALSE)),0)</f>
        <v>0</v>
      </c>
      <c r="W38" s="12" t="str">
        <f>IF('3-PLANNING ANNUEL'!AG29="F","F","")</f>
        <v/>
      </c>
      <c r="X38" s="12" t="str">
        <f>IF(OR(AND('3-PLANNING ANNUEL'!AE29&gt;='3-PLANNING ANNUEL'!$K$7,'3-PLANNING ANNUEL'!AE29&lt;='3-PLANNING ANNUEL'!$N$7),AND('3-PLANNING ANNUEL'!AE29&gt;='3-PLANNING ANNUEL'!$K$8,'3-PLANNING ANNUEL'!AE29&lt;='3-PLANNING ANNUEL'!$N$8),AND('3-PLANNING ANNUEL'!AE29&gt;='3-PLANNING ANNUEL'!$K$9,'3-PLANNING ANNUEL'!AE29&lt;='3-PLANNING ANNUEL'!$N$9),AND('3-PLANNING ANNUEL'!AE29&gt;='3-PLANNING ANNUEL'!$K$10,'3-PLANNING ANNUEL'!AE29&lt;='3-PLANNING ANNUEL'!$N$10),AND('3-PLANNING ANNUEL'!AE29&gt;='3-PLANNING ANNUEL'!$K$11,'3-PLANNING ANNUEL'!AE29&lt;='3-PLANNING ANNUEL'!$N$11)),"V","")</f>
        <v>V</v>
      </c>
      <c r="Y38" s="174">
        <f>IF(AND(W38="F",X38=""),(VLOOKUP('3-PLANNING ANNUEL'!AD29,PARAMETRES!$A$16:$B$20,2,FALSE)),0)</f>
        <v>0</v>
      </c>
      <c r="Z38" s="12" t="str">
        <f>IF('3-PLANNING ANNUEL'!AK29="F","F","")</f>
        <v/>
      </c>
      <c r="AA38" s="12" t="str">
        <f>IF(OR(AND('3-PLANNING ANNUEL'!AI29&gt;='3-PLANNING ANNUEL'!$K$7,'3-PLANNING ANNUEL'!AI29&lt;='3-PLANNING ANNUEL'!$N$7),AND('3-PLANNING ANNUEL'!AI29&gt;='3-PLANNING ANNUEL'!$K$8,'3-PLANNING ANNUEL'!AI29&lt;='3-PLANNING ANNUEL'!$N$8),AND('3-PLANNING ANNUEL'!AI29&gt;='3-PLANNING ANNUEL'!$K$9,'3-PLANNING ANNUEL'!AI29&lt;='3-PLANNING ANNUEL'!$N$9),AND('3-PLANNING ANNUEL'!AI29&gt;='3-PLANNING ANNUEL'!$K$10,'3-PLANNING ANNUEL'!AI29&lt;='3-PLANNING ANNUEL'!$N$10),AND('3-PLANNING ANNUEL'!AI29&gt;='3-PLANNING ANNUEL'!$K$11,'3-PLANNING ANNUEL'!AI29&lt;='3-PLANNING ANNUEL'!$N$11)),"V","")</f>
        <v/>
      </c>
      <c r="AB38" s="174">
        <f>IF(AND(Z38="F",AA38=""),(VLOOKUP('3-PLANNING ANNUEL'!AH29,PARAMETRES!$A$16:$B$20,2,FALSE)),0)</f>
        <v>0</v>
      </c>
      <c r="AC38" s="12" t="str">
        <f>IF('3-PLANNING ANNUEL'!AO29="F","F","")</f>
        <v>F</v>
      </c>
      <c r="AD38" s="12" t="str">
        <f>IF(OR(AND('3-PLANNING ANNUEL'!AM29&gt;='3-PLANNING ANNUEL'!$K$7,'3-PLANNING ANNUEL'!AM29&lt;='3-PLANNING ANNUEL'!$N$7),AND('3-PLANNING ANNUEL'!AM29&gt;='3-PLANNING ANNUEL'!$K$8,'3-PLANNING ANNUEL'!AM29&lt;='3-PLANNING ANNUEL'!$N$8),AND('3-PLANNING ANNUEL'!AM29&gt;='3-PLANNING ANNUEL'!$K$9,'3-PLANNING ANNUEL'!AM29&lt;='3-PLANNING ANNUEL'!$N$9),AND('3-PLANNING ANNUEL'!AM29&gt;='3-PLANNING ANNUEL'!$K$10,'3-PLANNING ANNUEL'!AM29&lt;='3-PLANNING ANNUEL'!$N$10),AND('3-PLANNING ANNUEL'!AM29&gt;='3-PLANNING ANNUEL'!$K$11,'3-PLANNING ANNUEL'!AM29&lt;='3-PLANNING ANNUEL'!$N$11)),"V","")</f>
        <v/>
      </c>
      <c r="AE38" s="174">
        <f>IF(AND(AC38="F",AD38=""),(VLOOKUP('3-PLANNING ANNUEL'!AL29,PARAMETRES!$A$16:$B$20,2,FALSE)),0)</f>
        <v>0.22916666666666663</v>
      </c>
      <c r="AF38" s="12" t="str">
        <f>IF('3-PLANNING ANNUEL'!AS29="F","F","")</f>
        <v/>
      </c>
      <c r="AG38" s="12" t="str">
        <f>IF(OR(AND('3-PLANNING ANNUEL'!AQ29&gt;='3-PLANNING ANNUEL'!$K$7,'3-PLANNING ANNUEL'!AQ29&lt;='3-PLANNING ANNUEL'!$N$7),AND('3-PLANNING ANNUEL'!AQ29&gt;='3-PLANNING ANNUEL'!$K$8,'3-PLANNING ANNUEL'!AQ29&lt;='3-PLANNING ANNUEL'!$N$8),AND('3-PLANNING ANNUEL'!AQ29&gt;='3-PLANNING ANNUEL'!$K$9,'3-PLANNING ANNUEL'!AQ29&lt;='3-PLANNING ANNUEL'!$N$9),AND('3-PLANNING ANNUEL'!AQ29&gt;='3-PLANNING ANNUEL'!$K$10,'3-PLANNING ANNUEL'!AQ29&lt;='3-PLANNING ANNUEL'!$N$10),AND('3-PLANNING ANNUEL'!AQ29&gt;='3-PLANNING ANNUEL'!$K$11,'3-PLANNING ANNUEL'!AQ29&lt;='3-PLANNING ANNUEL'!$N$11)),"V","")</f>
        <v>V</v>
      </c>
      <c r="AH38" s="174">
        <f>IF(AND(AF38="F",AG38=""),(VLOOKUP('3-PLANNING ANNUEL'!AH29,PARAMETRES!$A$16:$B$20,2,FALSE)),0)</f>
        <v>0</v>
      </c>
      <c r="AI38" s="12" t="str">
        <f>IF('3-PLANNING ANNUEL'!AW29="F","F","")</f>
        <v/>
      </c>
      <c r="AJ38" s="12" t="str">
        <f>IF(OR(AND('3-PLANNING ANNUEL'!AU29&gt;='3-PLANNING ANNUEL'!$K$7,'3-PLANNING ANNUEL'!AU29&lt;='3-PLANNING ANNUEL'!$N$7),AND('3-PLANNING ANNUEL'!AU29&gt;='3-PLANNING ANNUEL'!$K$8,'3-PLANNING ANNUEL'!AU29&lt;='3-PLANNING ANNUEL'!$N$8),AND('3-PLANNING ANNUEL'!AU29&gt;='3-PLANNING ANNUEL'!$K$9,'3-PLANNING ANNUEL'!AU29&lt;='3-PLANNING ANNUEL'!$N$9),AND('3-PLANNING ANNUEL'!AU29&gt;='3-PLANNING ANNUEL'!$K$10,'3-PLANNING ANNUEL'!AU29&lt;='3-PLANNING ANNUEL'!$N$10),AND('3-PLANNING ANNUEL'!AU29&gt;='3-PLANNING ANNUEL'!$K$11,'3-PLANNING ANNUEL'!AU29&lt;='3-PLANNING ANNUEL'!$N$11)),"V","")</f>
        <v>V</v>
      </c>
      <c r="AK38" s="174">
        <f>IF(AND(AI38="F",AJ38=""),(VLOOKUP('3-PLANNING ANNUEL'!AH29,PARAMETRES!$A$16:$B$20,2,FALSE)),0)</f>
        <v>0</v>
      </c>
    </row>
    <row r="39" spans="1:37" x14ac:dyDescent="0.3">
      <c r="A39" s="1">
        <v>10</v>
      </c>
      <c r="B39" s="12" t="str">
        <f>IF('3-PLANNING ANNUEL'!E30="F","F","")</f>
        <v/>
      </c>
      <c r="C39" s="12" t="str">
        <f>IF(OR(AND('3-PLANNING ANNUEL'!C30&gt;='3-PLANNING ANNUEL'!$K$7,'3-PLANNING ANNUEL'!C30&lt;='3-PLANNING ANNUEL'!$N$7),AND('3-PLANNING ANNUEL'!C30&gt;='3-PLANNING ANNUEL'!$K$8,'3-PLANNING ANNUEL'!C30&lt;='3-PLANNING ANNUEL'!$N$8),AND('3-PLANNING ANNUEL'!C30&gt;='3-PLANNING ANNUEL'!$K$9,'3-PLANNING ANNUEL'!C30&lt;='3-PLANNING ANNUEL'!$N$9),AND('3-PLANNING ANNUEL'!C30&gt;='3-PLANNING ANNUEL'!$K$10,'3-PLANNING ANNUEL'!C30&lt;='3-PLANNING ANNUEL'!$N$10),AND('3-PLANNING ANNUEL'!C30&gt;='3-PLANNING ANNUEL'!$K$11,'3-PLANNING ANNUEL'!C30&lt;='3-PLANNING ANNUEL'!$N$11)),"V","")</f>
        <v/>
      </c>
      <c r="D39" s="174">
        <f>IF(AND(B39="F",C39=""),(VLOOKUP('3-PLANNING ANNUEL'!B30,PARAMETRES!$A$16:$B$20,2,FALSE)),0)</f>
        <v>0</v>
      </c>
      <c r="E39" s="12" t="str">
        <f>IF('3-PLANNING ANNUEL'!I30="F","F","")</f>
        <v/>
      </c>
      <c r="F39" s="12" t="str">
        <f>IF(OR(AND('3-PLANNING ANNUEL'!G30&gt;='3-PLANNING ANNUEL'!$K$7,'3-PLANNING ANNUEL'!G30&lt;='3-PLANNING ANNUEL'!$N$7),AND('3-PLANNING ANNUEL'!G30&gt;='3-PLANNING ANNUEL'!$K$8,'3-PLANNING ANNUEL'!G30&lt;='3-PLANNING ANNUEL'!$N$8),AND('3-PLANNING ANNUEL'!G30&gt;='3-PLANNING ANNUEL'!$K$9,'3-PLANNING ANNUEL'!G30&lt;='3-PLANNING ANNUEL'!$N$9),AND('3-PLANNING ANNUEL'!G30&gt;='3-PLANNING ANNUEL'!$K$10,'3-PLANNING ANNUEL'!G30&lt;='3-PLANNING ANNUEL'!$N$10),AND('3-PLANNING ANNUEL'!G30&gt;='3-PLANNING ANNUEL'!$K$11,'3-PLANNING ANNUEL'!G30&lt;='3-PLANNING ANNUEL'!$N$11)),"V","")</f>
        <v/>
      </c>
      <c r="G39" s="174">
        <f>IF(AND(E39="F",F39=""),(VLOOKUP('3-PLANNING ANNUEL'!F30,PARAMETRES!$A$16:$B$20,2,FALSE)),0)</f>
        <v>0</v>
      </c>
      <c r="H39" s="12" t="str">
        <f>IF('3-PLANNING ANNUEL'!M30="F","F","")</f>
        <v/>
      </c>
      <c r="I39" s="12" t="str">
        <f>IF(OR(AND('3-PLANNING ANNUEL'!K30&gt;='3-PLANNING ANNUEL'!$K$7,'3-PLANNING ANNUEL'!K30&lt;='3-PLANNING ANNUEL'!$N$7),AND('3-PLANNING ANNUEL'!K30&gt;='3-PLANNING ANNUEL'!$K$8,'3-PLANNING ANNUEL'!K30&lt;='3-PLANNING ANNUEL'!$N$8),AND('3-PLANNING ANNUEL'!K30&gt;='3-PLANNING ANNUEL'!$K$9,'3-PLANNING ANNUEL'!K30&lt;='3-PLANNING ANNUEL'!$N$9),AND('3-PLANNING ANNUEL'!K30&gt;='3-PLANNING ANNUEL'!$K$10,'3-PLANNING ANNUEL'!K30&lt;='3-PLANNING ANNUEL'!$N$10),AND('3-PLANNING ANNUEL'!K30&gt;='3-PLANNING ANNUEL'!$K$11,'3-PLANNING ANNUEL'!K30&lt;='3-PLANNING ANNUEL'!$N$11)),"V","")</f>
        <v/>
      </c>
      <c r="J39" s="174">
        <f>IF(AND(H39="F",I39=""),(VLOOKUP('3-PLANNING ANNUEL'!J30,PARAMETRES!$A$16:$B$20,2,FALSE)),0)</f>
        <v>0</v>
      </c>
      <c r="K39" s="12" t="str">
        <f>IF('3-PLANNING ANNUEL'!Q30="F","F","")</f>
        <v/>
      </c>
      <c r="L39" s="12" t="str">
        <f>IF(OR(AND('3-PLANNING ANNUEL'!O30&gt;='3-PLANNING ANNUEL'!$K$7,'3-PLANNING ANNUEL'!O30&lt;='3-PLANNING ANNUEL'!$N$7),AND('3-PLANNING ANNUEL'!O30&gt;='3-PLANNING ANNUEL'!$K$8,'3-PLANNING ANNUEL'!O30&lt;='3-PLANNING ANNUEL'!$N$8),AND('3-PLANNING ANNUEL'!O30&gt;='3-PLANNING ANNUEL'!$K$9,'3-PLANNING ANNUEL'!O30&lt;='3-PLANNING ANNUEL'!$N$9),AND('3-PLANNING ANNUEL'!O30&gt;='3-PLANNING ANNUEL'!$K$10,'3-PLANNING ANNUEL'!O30&lt;='3-PLANNING ANNUEL'!$N$10),AND('3-PLANNING ANNUEL'!O30&gt;='3-PLANNING ANNUEL'!$K$11,'3-PLANNING ANNUEL'!O30&lt;='3-PLANNING ANNUEL'!$N$11)),"V","")</f>
        <v/>
      </c>
      <c r="M39" s="174">
        <f>IF(AND(K39="F",L39=""),(VLOOKUP('3-PLANNING ANNUEL'!N30,PARAMETRES!$A$16:$B$20,2,FALSE)),0)</f>
        <v>0</v>
      </c>
      <c r="N39" s="12" t="str">
        <f>IF('3-PLANNING ANNUEL'!U30="F","F","")</f>
        <v/>
      </c>
      <c r="O39" s="12" t="str">
        <f>IF(OR(AND('3-PLANNING ANNUEL'!S30&gt;='3-PLANNING ANNUEL'!$K$7,'3-PLANNING ANNUEL'!S30&lt;='3-PLANNING ANNUEL'!$N$7),AND('3-PLANNING ANNUEL'!S30&gt;='3-PLANNING ANNUEL'!$K$8,'3-PLANNING ANNUEL'!S30&lt;='3-PLANNING ANNUEL'!$N$8),AND('3-PLANNING ANNUEL'!S30&gt;='3-PLANNING ANNUEL'!$K$9,'3-PLANNING ANNUEL'!S30&lt;='3-PLANNING ANNUEL'!$N$9),AND('3-PLANNING ANNUEL'!S30&gt;='3-PLANNING ANNUEL'!$K$10,'3-PLANNING ANNUEL'!S30&lt;='3-PLANNING ANNUEL'!$N$10),AND('3-PLANNING ANNUEL'!S30&gt;='3-PLANNING ANNUEL'!$K$11,'3-PLANNING ANNUEL'!S30&lt;='3-PLANNING ANNUEL'!$N$11)),"V","")</f>
        <v/>
      </c>
      <c r="P39" s="174">
        <f>IF(AND(N39="F",O39=""),(VLOOKUP('3-PLANNING ANNUEL'!R30,PARAMETRES!$A$16:$B$20,2,FALSE)),0)</f>
        <v>0</v>
      </c>
      <c r="Q39" s="12" t="str">
        <f>IF('3-PLANNING ANNUEL'!Y30="F","F","")</f>
        <v/>
      </c>
      <c r="R39" s="12" t="str">
        <f>IF(OR(AND('3-PLANNING ANNUEL'!W30&gt;='3-PLANNING ANNUEL'!$K$7,'3-PLANNING ANNUEL'!W30&lt;='3-PLANNING ANNUEL'!$N$7),AND('3-PLANNING ANNUEL'!W30&gt;='3-PLANNING ANNUEL'!$K$8,'3-PLANNING ANNUEL'!W30&lt;='3-PLANNING ANNUEL'!$N$8),AND('3-PLANNING ANNUEL'!W30&gt;='3-PLANNING ANNUEL'!$K$9,'3-PLANNING ANNUEL'!W30&lt;='3-PLANNING ANNUEL'!$N$9),AND('3-PLANNING ANNUEL'!W30&gt;='3-PLANNING ANNUEL'!$K$10,'3-PLANNING ANNUEL'!W30&lt;='3-PLANNING ANNUEL'!$N$10),AND('3-PLANNING ANNUEL'!W30&gt;='3-PLANNING ANNUEL'!$K$11,'3-PLANNING ANNUEL'!W30&lt;='3-PLANNING ANNUEL'!$N$11)),"V","")</f>
        <v>V</v>
      </c>
      <c r="S39" s="174">
        <f>IF(AND(Q39="F",R39=""),(VLOOKUP('3-PLANNING ANNUEL'!V30,PARAMETRES!$A$16:$B$20,2,FALSE)),0)</f>
        <v>0</v>
      </c>
      <c r="T39" s="12" t="str">
        <f>IF('3-PLANNING ANNUEL'!AC30="F","F","")</f>
        <v/>
      </c>
      <c r="U39" s="12" t="str">
        <f>IF(OR(AND('3-PLANNING ANNUEL'!AA30&gt;='3-PLANNING ANNUEL'!$K$7,'3-PLANNING ANNUEL'!AA30&lt;='3-PLANNING ANNUEL'!$N$7),AND('3-PLANNING ANNUEL'!AA30&gt;='3-PLANNING ANNUEL'!$K$8,'3-PLANNING ANNUEL'!AA30&lt;='3-PLANNING ANNUEL'!$N$8),AND('3-PLANNING ANNUEL'!AA30&gt;='3-PLANNING ANNUEL'!$K$9,'3-PLANNING ANNUEL'!AA30&lt;='3-PLANNING ANNUEL'!$N$9),AND('3-PLANNING ANNUEL'!AA30&gt;='3-PLANNING ANNUEL'!$K$10,'3-PLANNING ANNUEL'!AA30&lt;='3-PLANNING ANNUEL'!$N$10),AND('3-PLANNING ANNUEL'!AA30&gt;='3-PLANNING ANNUEL'!$K$11,'3-PLANNING ANNUEL'!AA30&lt;='3-PLANNING ANNUEL'!$N$11)),"V","")</f>
        <v/>
      </c>
      <c r="V39" s="174">
        <f>IF(AND(T39="F",U39=""),(VLOOKUP('3-PLANNING ANNUEL'!Z30,PARAMETRES!$A$16:$B$20,2,FALSE)),0)</f>
        <v>0</v>
      </c>
      <c r="W39" s="12" t="str">
        <f>IF('3-PLANNING ANNUEL'!AG30="F","F","")</f>
        <v/>
      </c>
      <c r="X39" s="12" t="str">
        <f>IF(OR(AND('3-PLANNING ANNUEL'!AE30&gt;='3-PLANNING ANNUEL'!$K$7,'3-PLANNING ANNUEL'!AE30&lt;='3-PLANNING ANNUEL'!$N$7),AND('3-PLANNING ANNUEL'!AE30&gt;='3-PLANNING ANNUEL'!$K$8,'3-PLANNING ANNUEL'!AE30&lt;='3-PLANNING ANNUEL'!$N$8),AND('3-PLANNING ANNUEL'!AE30&gt;='3-PLANNING ANNUEL'!$K$9,'3-PLANNING ANNUEL'!AE30&lt;='3-PLANNING ANNUEL'!$N$9),AND('3-PLANNING ANNUEL'!AE30&gt;='3-PLANNING ANNUEL'!$K$10,'3-PLANNING ANNUEL'!AE30&lt;='3-PLANNING ANNUEL'!$N$10),AND('3-PLANNING ANNUEL'!AE30&gt;='3-PLANNING ANNUEL'!$K$11,'3-PLANNING ANNUEL'!AE30&lt;='3-PLANNING ANNUEL'!$N$11)),"V","")</f>
        <v>V</v>
      </c>
      <c r="Y39" s="174">
        <f>IF(AND(W39="F",X39=""),(VLOOKUP('3-PLANNING ANNUEL'!AD30,PARAMETRES!$A$16:$B$20,2,FALSE)),0)</f>
        <v>0</v>
      </c>
      <c r="Z39" s="12" t="str">
        <f>IF('3-PLANNING ANNUEL'!AK30="F","F","")</f>
        <v/>
      </c>
      <c r="AA39" s="12" t="str">
        <f>IF(OR(AND('3-PLANNING ANNUEL'!AI30&gt;='3-PLANNING ANNUEL'!$K$7,'3-PLANNING ANNUEL'!AI30&lt;='3-PLANNING ANNUEL'!$N$7),AND('3-PLANNING ANNUEL'!AI30&gt;='3-PLANNING ANNUEL'!$K$8,'3-PLANNING ANNUEL'!AI30&lt;='3-PLANNING ANNUEL'!$N$8),AND('3-PLANNING ANNUEL'!AI30&gt;='3-PLANNING ANNUEL'!$K$9,'3-PLANNING ANNUEL'!AI30&lt;='3-PLANNING ANNUEL'!$N$9),AND('3-PLANNING ANNUEL'!AI30&gt;='3-PLANNING ANNUEL'!$K$10,'3-PLANNING ANNUEL'!AI30&lt;='3-PLANNING ANNUEL'!$N$10),AND('3-PLANNING ANNUEL'!AI30&gt;='3-PLANNING ANNUEL'!$K$11,'3-PLANNING ANNUEL'!AI30&lt;='3-PLANNING ANNUEL'!$N$11)),"V","")</f>
        <v/>
      </c>
      <c r="AB39" s="174">
        <f>IF(AND(Z39="F",AA39=""),(VLOOKUP('3-PLANNING ANNUEL'!AH30,PARAMETRES!$A$16:$B$20,2,FALSE)),0)</f>
        <v>0</v>
      </c>
      <c r="AC39" s="12" t="str">
        <f>IF('3-PLANNING ANNUEL'!AO30="F","F","")</f>
        <v/>
      </c>
      <c r="AD39" s="12" t="str">
        <f>IF(OR(AND('3-PLANNING ANNUEL'!AM30&gt;='3-PLANNING ANNUEL'!$K$7,'3-PLANNING ANNUEL'!AM30&lt;='3-PLANNING ANNUEL'!$N$7),AND('3-PLANNING ANNUEL'!AM30&gt;='3-PLANNING ANNUEL'!$K$8,'3-PLANNING ANNUEL'!AM30&lt;='3-PLANNING ANNUEL'!$N$8),AND('3-PLANNING ANNUEL'!AM30&gt;='3-PLANNING ANNUEL'!$K$9,'3-PLANNING ANNUEL'!AM30&lt;='3-PLANNING ANNUEL'!$N$9),AND('3-PLANNING ANNUEL'!AM30&gt;='3-PLANNING ANNUEL'!$K$10,'3-PLANNING ANNUEL'!AM30&lt;='3-PLANNING ANNUEL'!$N$10),AND('3-PLANNING ANNUEL'!AM30&gt;='3-PLANNING ANNUEL'!$K$11,'3-PLANNING ANNUEL'!AM30&lt;='3-PLANNING ANNUEL'!$N$11)),"V","")</f>
        <v/>
      </c>
      <c r="AE39" s="174">
        <f>IF(AND(AC39="F",AD39=""),(VLOOKUP('3-PLANNING ANNUEL'!AL30,PARAMETRES!$A$16:$B$20,2,FALSE)),0)</f>
        <v>0</v>
      </c>
      <c r="AF39" s="12" t="str">
        <f>IF('3-PLANNING ANNUEL'!AS30="F","F","")</f>
        <v/>
      </c>
      <c r="AG39" s="12" t="str">
        <f>IF(OR(AND('3-PLANNING ANNUEL'!AQ30&gt;='3-PLANNING ANNUEL'!$K$7,'3-PLANNING ANNUEL'!AQ30&lt;='3-PLANNING ANNUEL'!$N$7),AND('3-PLANNING ANNUEL'!AQ30&gt;='3-PLANNING ANNUEL'!$K$8,'3-PLANNING ANNUEL'!AQ30&lt;='3-PLANNING ANNUEL'!$N$8),AND('3-PLANNING ANNUEL'!AQ30&gt;='3-PLANNING ANNUEL'!$K$9,'3-PLANNING ANNUEL'!AQ30&lt;='3-PLANNING ANNUEL'!$N$9),AND('3-PLANNING ANNUEL'!AQ30&gt;='3-PLANNING ANNUEL'!$K$10,'3-PLANNING ANNUEL'!AQ30&lt;='3-PLANNING ANNUEL'!$N$10),AND('3-PLANNING ANNUEL'!AQ30&gt;='3-PLANNING ANNUEL'!$K$11,'3-PLANNING ANNUEL'!AQ30&lt;='3-PLANNING ANNUEL'!$N$11)),"V","")</f>
        <v>V</v>
      </c>
      <c r="AH39" s="174">
        <f>IF(AND(AF39="F",AG39=""),(VLOOKUP('3-PLANNING ANNUEL'!AH30,PARAMETRES!$A$16:$B$20,2,FALSE)),0)</f>
        <v>0</v>
      </c>
      <c r="AI39" s="12" t="str">
        <f>IF('3-PLANNING ANNUEL'!AW30="F","F","")</f>
        <v/>
      </c>
      <c r="AJ39" s="12" t="str">
        <f>IF(OR(AND('3-PLANNING ANNUEL'!AU30&gt;='3-PLANNING ANNUEL'!$K$7,'3-PLANNING ANNUEL'!AU30&lt;='3-PLANNING ANNUEL'!$N$7),AND('3-PLANNING ANNUEL'!AU30&gt;='3-PLANNING ANNUEL'!$K$8,'3-PLANNING ANNUEL'!AU30&lt;='3-PLANNING ANNUEL'!$N$8),AND('3-PLANNING ANNUEL'!AU30&gt;='3-PLANNING ANNUEL'!$K$9,'3-PLANNING ANNUEL'!AU30&lt;='3-PLANNING ANNUEL'!$N$9),AND('3-PLANNING ANNUEL'!AU30&gt;='3-PLANNING ANNUEL'!$K$10,'3-PLANNING ANNUEL'!AU30&lt;='3-PLANNING ANNUEL'!$N$10),AND('3-PLANNING ANNUEL'!AU30&gt;='3-PLANNING ANNUEL'!$K$11,'3-PLANNING ANNUEL'!AU30&lt;='3-PLANNING ANNUEL'!$N$11)),"V","")</f>
        <v>V</v>
      </c>
      <c r="AK39" s="174">
        <f>IF(AND(AI39="F",AJ39=""),(VLOOKUP('3-PLANNING ANNUEL'!AH30,PARAMETRES!$A$16:$B$20,2,FALSE)),0)</f>
        <v>0</v>
      </c>
    </row>
    <row r="40" spans="1:37" x14ac:dyDescent="0.3">
      <c r="A40" s="1">
        <v>11</v>
      </c>
      <c r="B40" s="12" t="str">
        <f>IF('3-PLANNING ANNUEL'!E31="F","F","")</f>
        <v/>
      </c>
      <c r="C40" s="12" t="str">
        <f>IF(OR(AND('3-PLANNING ANNUEL'!C31&gt;='3-PLANNING ANNUEL'!$K$7,'3-PLANNING ANNUEL'!C31&lt;='3-PLANNING ANNUEL'!$N$7),AND('3-PLANNING ANNUEL'!C31&gt;='3-PLANNING ANNUEL'!$K$8,'3-PLANNING ANNUEL'!C31&lt;='3-PLANNING ANNUEL'!$N$8),AND('3-PLANNING ANNUEL'!C31&gt;='3-PLANNING ANNUEL'!$K$9,'3-PLANNING ANNUEL'!C31&lt;='3-PLANNING ANNUEL'!$N$9),AND('3-PLANNING ANNUEL'!C31&gt;='3-PLANNING ANNUEL'!$K$10,'3-PLANNING ANNUEL'!C31&lt;='3-PLANNING ANNUEL'!$N$10),AND('3-PLANNING ANNUEL'!C31&gt;='3-PLANNING ANNUEL'!$K$11,'3-PLANNING ANNUEL'!C31&lt;='3-PLANNING ANNUEL'!$N$11)),"V","")</f>
        <v/>
      </c>
      <c r="D40" s="174">
        <f>IF(AND(B40="F",C40=""),(VLOOKUP('3-PLANNING ANNUEL'!B31,PARAMETRES!$A$16:$B$20,2,FALSE)),0)</f>
        <v>0</v>
      </c>
      <c r="E40" s="12" t="str">
        <f>IF('3-PLANNING ANNUEL'!I31="F","F","")</f>
        <v/>
      </c>
      <c r="F40" s="12" t="str">
        <f>IF(OR(AND('3-PLANNING ANNUEL'!G31&gt;='3-PLANNING ANNUEL'!$K$7,'3-PLANNING ANNUEL'!G31&lt;='3-PLANNING ANNUEL'!$N$7),AND('3-PLANNING ANNUEL'!G31&gt;='3-PLANNING ANNUEL'!$K$8,'3-PLANNING ANNUEL'!G31&lt;='3-PLANNING ANNUEL'!$N$8),AND('3-PLANNING ANNUEL'!G31&gt;='3-PLANNING ANNUEL'!$K$9,'3-PLANNING ANNUEL'!G31&lt;='3-PLANNING ANNUEL'!$N$9),AND('3-PLANNING ANNUEL'!G31&gt;='3-PLANNING ANNUEL'!$K$10,'3-PLANNING ANNUEL'!G31&lt;='3-PLANNING ANNUEL'!$N$10),AND('3-PLANNING ANNUEL'!G31&gt;='3-PLANNING ANNUEL'!$K$11,'3-PLANNING ANNUEL'!G31&lt;='3-PLANNING ANNUEL'!$N$11)),"V","")</f>
        <v/>
      </c>
      <c r="G40" s="174">
        <f>IF(AND(E40="F",F40=""),(VLOOKUP('3-PLANNING ANNUEL'!F31,PARAMETRES!$A$16:$B$20,2,FALSE)),0)</f>
        <v>0</v>
      </c>
      <c r="H40" s="12" t="str">
        <f>IF('3-PLANNING ANNUEL'!M31="F","F","")</f>
        <v>F</v>
      </c>
      <c r="I40" s="12" t="str">
        <f>IF(OR(AND('3-PLANNING ANNUEL'!K31&gt;='3-PLANNING ANNUEL'!$K$7,'3-PLANNING ANNUEL'!K31&lt;='3-PLANNING ANNUEL'!$N$7),AND('3-PLANNING ANNUEL'!K31&gt;='3-PLANNING ANNUEL'!$K$8,'3-PLANNING ANNUEL'!K31&lt;='3-PLANNING ANNUEL'!$N$8),AND('3-PLANNING ANNUEL'!K31&gt;='3-PLANNING ANNUEL'!$K$9,'3-PLANNING ANNUEL'!K31&lt;='3-PLANNING ANNUEL'!$N$9),AND('3-PLANNING ANNUEL'!K31&gt;='3-PLANNING ANNUEL'!$K$10,'3-PLANNING ANNUEL'!K31&lt;='3-PLANNING ANNUEL'!$N$10),AND('3-PLANNING ANNUEL'!K31&gt;='3-PLANNING ANNUEL'!$K$11,'3-PLANNING ANNUEL'!K31&lt;='3-PLANNING ANNUEL'!$N$11)),"V","")</f>
        <v/>
      </c>
      <c r="J40" s="174">
        <f>IF(AND(H40="F",I40=""),(VLOOKUP('3-PLANNING ANNUEL'!J31,PARAMETRES!$A$16:$B$20,2,FALSE)),0)</f>
        <v>0.22916666666666663</v>
      </c>
      <c r="K40" s="12" t="str">
        <f>IF('3-PLANNING ANNUEL'!Q31="F","F","")</f>
        <v/>
      </c>
      <c r="L40" s="12" t="str">
        <f>IF(OR(AND('3-PLANNING ANNUEL'!O31&gt;='3-PLANNING ANNUEL'!$K$7,'3-PLANNING ANNUEL'!O31&lt;='3-PLANNING ANNUEL'!$N$7),AND('3-PLANNING ANNUEL'!O31&gt;='3-PLANNING ANNUEL'!$K$8,'3-PLANNING ANNUEL'!O31&lt;='3-PLANNING ANNUEL'!$N$8),AND('3-PLANNING ANNUEL'!O31&gt;='3-PLANNING ANNUEL'!$K$9,'3-PLANNING ANNUEL'!O31&lt;='3-PLANNING ANNUEL'!$N$9),AND('3-PLANNING ANNUEL'!O31&gt;='3-PLANNING ANNUEL'!$K$10,'3-PLANNING ANNUEL'!O31&lt;='3-PLANNING ANNUEL'!$N$10),AND('3-PLANNING ANNUEL'!O31&gt;='3-PLANNING ANNUEL'!$K$11,'3-PLANNING ANNUEL'!O31&lt;='3-PLANNING ANNUEL'!$N$11)),"V","")</f>
        <v/>
      </c>
      <c r="M40" s="174">
        <f>IF(AND(K40="F",L40=""),(VLOOKUP('3-PLANNING ANNUEL'!N31,PARAMETRES!$A$16:$B$20,2,FALSE)),0)</f>
        <v>0</v>
      </c>
      <c r="N40" s="12" t="str">
        <f>IF('3-PLANNING ANNUEL'!U31="F","F","")</f>
        <v/>
      </c>
      <c r="O40" s="12" t="str">
        <f>IF(OR(AND('3-PLANNING ANNUEL'!S31&gt;='3-PLANNING ANNUEL'!$K$7,'3-PLANNING ANNUEL'!S31&lt;='3-PLANNING ANNUEL'!$N$7),AND('3-PLANNING ANNUEL'!S31&gt;='3-PLANNING ANNUEL'!$K$8,'3-PLANNING ANNUEL'!S31&lt;='3-PLANNING ANNUEL'!$N$8),AND('3-PLANNING ANNUEL'!S31&gt;='3-PLANNING ANNUEL'!$K$9,'3-PLANNING ANNUEL'!S31&lt;='3-PLANNING ANNUEL'!$N$9),AND('3-PLANNING ANNUEL'!S31&gt;='3-PLANNING ANNUEL'!$K$10,'3-PLANNING ANNUEL'!S31&lt;='3-PLANNING ANNUEL'!$N$10),AND('3-PLANNING ANNUEL'!S31&gt;='3-PLANNING ANNUEL'!$K$11,'3-PLANNING ANNUEL'!S31&lt;='3-PLANNING ANNUEL'!$N$11)),"V","")</f>
        <v/>
      </c>
      <c r="P40" s="174">
        <f>IF(AND(N40="F",O40=""),(VLOOKUP('3-PLANNING ANNUEL'!R31,PARAMETRES!$A$16:$B$20,2,FALSE)),0)</f>
        <v>0</v>
      </c>
      <c r="Q40" s="12" t="str">
        <f>IF('3-PLANNING ANNUEL'!Y31="F","F","")</f>
        <v/>
      </c>
      <c r="R40" s="12" t="str">
        <f>IF(OR(AND('3-PLANNING ANNUEL'!W31&gt;='3-PLANNING ANNUEL'!$K$7,'3-PLANNING ANNUEL'!W31&lt;='3-PLANNING ANNUEL'!$N$7),AND('3-PLANNING ANNUEL'!W31&gt;='3-PLANNING ANNUEL'!$K$8,'3-PLANNING ANNUEL'!W31&lt;='3-PLANNING ANNUEL'!$N$8),AND('3-PLANNING ANNUEL'!W31&gt;='3-PLANNING ANNUEL'!$K$9,'3-PLANNING ANNUEL'!W31&lt;='3-PLANNING ANNUEL'!$N$9),AND('3-PLANNING ANNUEL'!W31&gt;='3-PLANNING ANNUEL'!$K$10,'3-PLANNING ANNUEL'!W31&lt;='3-PLANNING ANNUEL'!$N$10),AND('3-PLANNING ANNUEL'!W31&gt;='3-PLANNING ANNUEL'!$K$11,'3-PLANNING ANNUEL'!W31&lt;='3-PLANNING ANNUEL'!$N$11)),"V","")</f>
        <v>V</v>
      </c>
      <c r="S40" s="174">
        <f>IF(AND(Q40="F",R40=""),(VLOOKUP('3-PLANNING ANNUEL'!V31,PARAMETRES!$A$16:$B$20,2,FALSE)),0)</f>
        <v>0</v>
      </c>
      <c r="T40" s="12" t="str">
        <f>IF('3-PLANNING ANNUEL'!AC31="F","F","")</f>
        <v/>
      </c>
      <c r="U40" s="12" t="str">
        <f>IF(OR(AND('3-PLANNING ANNUEL'!AA31&gt;='3-PLANNING ANNUEL'!$K$7,'3-PLANNING ANNUEL'!AA31&lt;='3-PLANNING ANNUEL'!$N$7),AND('3-PLANNING ANNUEL'!AA31&gt;='3-PLANNING ANNUEL'!$K$8,'3-PLANNING ANNUEL'!AA31&lt;='3-PLANNING ANNUEL'!$N$8),AND('3-PLANNING ANNUEL'!AA31&gt;='3-PLANNING ANNUEL'!$K$9,'3-PLANNING ANNUEL'!AA31&lt;='3-PLANNING ANNUEL'!$N$9),AND('3-PLANNING ANNUEL'!AA31&gt;='3-PLANNING ANNUEL'!$K$10,'3-PLANNING ANNUEL'!AA31&lt;='3-PLANNING ANNUEL'!$N$10),AND('3-PLANNING ANNUEL'!AA31&gt;='3-PLANNING ANNUEL'!$K$11,'3-PLANNING ANNUEL'!AA31&lt;='3-PLANNING ANNUEL'!$N$11)),"V","")</f>
        <v/>
      </c>
      <c r="V40" s="174">
        <f>IF(AND(T40="F",U40=""),(VLOOKUP('3-PLANNING ANNUEL'!Z31,PARAMETRES!$A$16:$B$20,2,FALSE)),0)</f>
        <v>0</v>
      </c>
      <c r="W40" s="12" t="str">
        <f>IF('3-PLANNING ANNUEL'!AG31="F","F","")</f>
        <v/>
      </c>
      <c r="X40" s="12" t="str">
        <f>IF(OR(AND('3-PLANNING ANNUEL'!AE31&gt;='3-PLANNING ANNUEL'!$K$7,'3-PLANNING ANNUEL'!AE31&lt;='3-PLANNING ANNUEL'!$N$7),AND('3-PLANNING ANNUEL'!AE31&gt;='3-PLANNING ANNUEL'!$K$8,'3-PLANNING ANNUEL'!AE31&lt;='3-PLANNING ANNUEL'!$N$8),AND('3-PLANNING ANNUEL'!AE31&gt;='3-PLANNING ANNUEL'!$K$9,'3-PLANNING ANNUEL'!AE31&lt;='3-PLANNING ANNUEL'!$N$9),AND('3-PLANNING ANNUEL'!AE31&gt;='3-PLANNING ANNUEL'!$K$10,'3-PLANNING ANNUEL'!AE31&lt;='3-PLANNING ANNUEL'!$N$10),AND('3-PLANNING ANNUEL'!AE31&gt;='3-PLANNING ANNUEL'!$K$11,'3-PLANNING ANNUEL'!AE31&lt;='3-PLANNING ANNUEL'!$N$11)),"V","")</f>
        <v>V</v>
      </c>
      <c r="Y40" s="174">
        <f>IF(AND(W40="F",X40=""),(VLOOKUP('3-PLANNING ANNUEL'!AD31,PARAMETRES!$A$16:$B$20,2,FALSE)),0)</f>
        <v>0</v>
      </c>
      <c r="Z40" s="12" t="str">
        <f>IF('3-PLANNING ANNUEL'!AK31="F","F","")</f>
        <v/>
      </c>
      <c r="AA40" s="12" t="str">
        <f>IF(OR(AND('3-PLANNING ANNUEL'!AI31&gt;='3-PLANNING ANNUEL'!$K$7,'3-PLANNING ANNUEL'!AI31&lt;='3-PLANNING ANNUEL'!$N$7),AND('3-PLANNING ANNUEL'!AI31&gt;='3-PLANNING ANNUEL'!$K$8,'3-PLANNING ANNUEL'!AI31&lt;='3-PLANNING ANNUEL'!$N$8),AND('3-PLANNING ANNUEL'!AI31&gt;='3-PLANNING ANNUEL'!$K$9,'3-PLANNING ANNUEL'!AI31&lt;='3-PLANNING ANNUEL'!$N$9),AND('3-PLANNING ANNUEL'!AI31&gt;='3-PLANNING ANNUEL'!$K$10,'3-PLANNING ANNUEL'!AI31&lt;='3-PLANNING ANNUEL'!$N$10),AND('3-PLANNING ANNUEL'!AI31&gt;='3-PLANNING ANNUEL'!$K$11,'3-PLANNING ANNUEL'!AI31&lt;='3-PLANNING ANNUEL'!$N$11)),"V","")</f>
        <v/>
      </c>
      <c r="AB40" s="174">
        <f>IF(AND(Z40="F",AA40=""),(VLOOKUP('3-PLANNING ANNUEL'!AH31,PARAMETRES!$A$16:$B$20,2,FALSE)),0)</f>
        <v>0</v>
      </c>
      <c r="AC40" s="12" t="str">
        <f>IF('3-PLANNING ANNUEL'!AO31="F","F","")</f>
        <v/>
      </c>
      <c r="AD40" s="12" t="str">
        <f>IF(OR(AND('3-PLANNING ANNUEL'!AM31&gt;='3-PLANNING ANNUEL'!$K$7,'3-PLANNING ANNUEL'!AM31&lt;='3-PLANNING ANNUEL'!$N$7),AND('3-PLANNING ANNUEL'!AM31&gt;='3-PLANNING ANNUEL'!$K$8,'3-PLANNING ANNUEL'!AM31&lt;='3-PLANNING ANNUEL'!$N$8),AND('3-PLANNING ANNUEL'!AM31&gt;='3-PLANNING ANNUEL'!$K$9,'3-PLANNING ANNUEL'!AM31&lt;='3-PLANNING ANNUEL'!$N$9),AND('3-PLANNING ANNUEL'!AM31&gt;='3-PLANNING ANNUEL'!$K$10,'3-PLANNING ANNUEL'!AM31&lt;='3-PLANNING ANNUEL'!$N$10),AND('3-PLANNING ANNUEL'!AM31&gt;='3-PLANNING ANNUEL'!$K$11,'3-PLANNING ANNUEL'!AM31&lt;='3-PLANNING ANNUEL'!$N$11)),"V","")</f>
        <v/>
      </c>
      <c r="AE40" s="174">
        <f>IF(AND(AC40="F",AD40=""),(VLOOKUP('3-PLANNING ANNUEL'!AL31,PARAMETRES!$A$16:$B$20,2,FALSE)),0)</f>
        <v>0</v>
      </c>
      <c r="AF40" s="12" t="str">
        <f>IF('3-PLANNING ANNUEL'!AS31="F","F","")</f>
        <v/>
      </c>
      <c r="AG40" s="12" t="str">
        <f>IF(OR(AND('3-PLANNING ANNUEL'!AQ31&gt;='3-PLANNING ANNUEL'!$K$7,'3-PLANNING ANNUEL'!AQ31&lt;='3-PLANNING ANNUEL'!$N$7),AND('3-PLANNING ANNUEL'!AQ31&gt;='3-PLANNING ANNUEL'!$K$8,'3-PLANNING ANNUEL'!AQ31&lt;='3-PLANNING ANNUEL'!$N$8),AND('3-PLANNING ANNUEL'!AQ31&gt;='3-PLANNING ANNUEL'!$K$9,'3-PLANNING ANNUEL'!AQ31&lt;='3-PLANNING ANNUEL'!$N$9),AND('3-PLANNING ANNUEL'!AQ31&gt;='3-PLANNING ANNUEL'!$K$10,'3-PLANNING ANNUEL'!AQ31&lt;='3-PLANNING ANNUEL'!$N$10),AND('3-PLANNING ANNUEL'!AQ31&gt;='3-PLANNING ANNUEL'!$K$11,'3-PLANNING ANNUEL'!AQ31&lt;='3-PLANNING ANNUEL'!$N$11)),"V","")</f>
        <v>V</v>
      </c>
      <c r="AH40" s="174">
        <f>IF(AND(AF40="F",AG40=""),(VLOOKUP('3-PLANNING ANNUEL'!AH31,PARAMETRES!$A$16:$B$20,2,FALSE)),0)</f>
        <v>0</v>
      </c>
      <c r="AI40" s="12" t="str">
        <f>IF('3-PLANNING ANNUEL'!AW31="F","F","")</f>
        <v/>
      </c>
      <c r="AJ40" s="12" t="str">
        <f>IF(OR(AND('3-PLANNING ANNUEL'!AU31&gt;='3-PLANNING ANNUEL'!$K$7,'3-PLANNING ANNUEL'!AU31&lt;='3-PLANNING ANNUEL'!$N$7),AND('3-PLANNING ANNUEL'!AU31&gt;='3-PLANNING ANNUEL'!$K$8,'3-PLANNING ANNUEL'!AU31&lt;='3-PLANNING ANNUEL'!$N$8),AND('3-PLANNING ANNUEL'!AU31&gt;='3-PLANNING ANNUEL'!$K$9,'3-PLANNING ANNUEL'!AU31&lt;='3-PLANNING ANNUEL'!$N$9),AND('3-PLANNING ANNUEL'!AU31&gt;='3-PLANNING ANNUEL'!$K$10,'3-PLANNING ANNUEL'!AU31&lt;='3-PLANNING ANNUEL'!$N$10),AND('3-PLANNING ANNUEL'!AU31&gt;='3-PLANNING ANNUEL'!$K$11,'3-PLANNING ANNUEL'!AU31&lt;='3-PLANNING ANNUEL'!$N$11)),"V","")</f>
        <v>V</v>
      </c>
      <c r="AK40" s="174">
        <f>IF(AND(AI40="F",AJ40=""),(VLOOKUP('3-PLANNING ANNUEL'!AH31,PARAMETRES!$A$16:$B$20,2,FALSE)),0)</f>
        <v>0</v>
      </c>
    </row>
    <row r="41" spans="1:37" x14ac:dyDescent="0.3">
      <c r="A41" s="1">
        <v>12</v>
      </c>
      <c r="B41" s="12" t="str">
        <f>IF('3-PLANNING ANNUEL'!E32="F","F","")</f>
        <v/>
      </c>
      <c r="C41" s="12" t="str">
        <f>IF(OR(AND('3-PLANNING ANNUEL'!C32&gt;='3-PLANNING ANNUEL'!$K$7,'3-PLANNING ANNUEL'!C32&lt;='3-PLANNING ANNUEL'!$N$7),AND('3-PLANNING ANNUEL'!C32&gt;='3-PLANNING ANNUEL'!$K$8,'3-PLANNING ANNUEL'!C32&lt;='3-PLANNING ANNUEL'!$N$8),AND('3-PLANNING ANNUEL'!C32&gt;='3-PLANNING ANNUEL'!$K$9,'3-PLANNING ANNUEL'!C32&lt;='3-PLANNING ANNUEL'!$N$9),AND('3-PLANNING ANNUEL'!C32&gt;='3-PLANNING ANNUEL'!$K$10,'3-PLANNING ANNUEL'!C32&lt;='3-PLANNING ANNUEL'!$N$10),AND('3-PLANNING ANNUEL'!C32&gt;='3-PLANNING ANNUEL'!$K$11,'3-PLANNING ANNUEL'!C32&lt;='3-PLANNING ANNUEL'!$N$11)),"V","")</f>
        <v/>
      </c>
      <c r="D41" s="174">
        <f>IF(AND(B41="F",C41=""),(VLOOKUP('3-PLANNING ANNUEL'!B32,PARAMETRES!$A$16:$B$20,2,FALSE)),0)</f>
        <v>0</v>
      </c>
      <c r="E41" s="12" t="str">
        <f>IF('3-PLANNING ANNUEL'!I32="F","F","")</f>
        <v/>
      </c>
      <c r="F41" s="12" t="str">
        <f>IF(OR(AND('3-PLANNING ANNUEL'!G32&gt;='3-PLANNING ANNUEL'!$K$7,'3-PLANNING ANNUEL'!G32&lt;='3-PLANNING ANNUEL'!$N$7),AND('3-PLANNING ANNUEL'!G32&gt;='3-PLANNING ANNUEL'!$K$8,'3-PLANNING ANNUEL'!G32&lt;='3-PLANNING ANNUEL'!$N$8),AND('3-PLANNING ANNUEL'!G32&gt;='3-PLANNING ANNUEL'!$K$9,'3-PLANNING ANNUEL'!G32&lt;='3-PLANNING ANNUEL'!$N$9),AND('3-PLANNING ANNUEL'!G32&gt;='3-PLANNING ANNUEL'!$K$10,'3-PLANNING ANNUEL'!G32&lt;='3-PLANNING ANNUEL'!$N$10),AND('3-PLANNING ANNUEL'!G32&gt;='3-PLANNING ANNUEL'!$K$11,'3-PLANNING ANNUEL'!G32&lt;='3-PLANNING ANNUEL'!$N$11)),"V","")</f>
        <v/>
      </c>
      <c r="G41" s="174">
        <f>IF(AND(E41="F",F41=""),(VLOOKUP('3-PLANNING ANNUEL'!F32,PARAMETRES!$A$16:$B$20,2,FALSE)),0)</f>
        <v>0</v>
      </c>
      <c r="H41" s="12" t="str">
        <f>IF('3-PLANNING ANNUEL'!M32="F","F","")</f>
        <v/>
      </c>
      <c r="I41" s="12" t="str">
        <f>IF(OR(AND('3-PLANNING ANNUEL'!K32&gt;='3-PLANNING ANNUEL'!$K$7,'3-PLANNING ANNUEL'!K32&lt;='3-PLANNING ANNUEL'!$N$7),AND('3-PLANNING ANNUEL'!K32&gt;='3-PLANNING ANNUEL'!$K$8,'3-PLANNING ANNUEL'!K32&lt;='3-PLANNING ANNUEL'!$N$8),AND('3-PLANNING ANNUEL'!K32&gt;='3-PLANNING ANNUEL'!$K$9,'3-PLANNING ANNUEL'!K32&lt;='3-PLANNING ANNUEL'!$N$9),AND('3-PLANNING ANNUEL'!K32&gt;='3-PLANNING ANNUEL'!$K$10,'3-PLANNING ANNUEL'!K32&lt;='3-PLANNING ANNUEL'!$N$10),AND('3-PLANNING ANNUEL'!K32&gt;='3-PLANNING ANNUEL'!$K$11,'3-PLANNING ANNUEL'!K32&lt;='3-PLANNING ANNUEL'!$N$11)),"V","")</f>
        <v/>
      </c>
      <c r="J41" s="174">
        <f>IF(AND(H41="F",I41=""),(VLOOKUP('3-PLANNING ANNUEL'!J32,PARAMETRES!$A$16:$B$20,2,FALSE)),0)</f>
        <v>0</v>
      </c>
      <c r="K41" s="12" t="str">
        <f>IF('3-PLANNING ANNUEL'!Q32="F","F","")</f>
        <v/>
      </c>
      <c r="L41" s="12" t="str">
        <f>IF(OR(AND('3-PLANNING ANNUEL'!O32&gt;='3-PLANNING ANNUEL'!$K$7,'3-PLANNING ANNUEL'!O32&lt;='3-PLANNING ANNUEL'!$N$7),AND('3-PLANNING ANNUEL'!O32&gt;='3-PLANNING ANNUEL'!$K$8,'3-PLANNING ANNUEL'!O32&lt;='3-PLANNING ANNUEL'!$N$8),AND('3-PLANNING ANNUEL'!O32&gt;='3-PLANNING ANNUEL'!$K$9,'3-PLANNING ANNUEL'!O32&lt;='3-PLANNING ANNUEL'!$N$9),AND('3-PLANNING ANNUEL'!O32&gt;='3-PLANNING ANNUEL'!$K$10,'3-PLANNING ANNUEL'!O32&lt;='3-PLANNING ANNUEL'!$N$10),AND('3-PLANNING ANNUEL'!O32&gt;='3-PLANNING ANNUEL'!$K$11,'3-PLANNING ANNUEL'!O32&lt;='3-PLANNING ANNUEL'!$N$11)),"V","")</f>
        <v/>
      </c>
      <c r="M41" s="174">
        <f>IF(AND(K41="F",L41=""),(VLOOKUP('3-PLANNING ANNUEL'!N32,PARAMETRES!$A$16:$B$20,2,FALSE)),0)</f>
        <v>0</v>
      </c>
      <c r="N41" s="12" t="str">
        <f>IF('3-PLANNING ANNUEL'!U32="F","F","")</f>
        <v/>
      </c>
      <c r="O41" s="12" t="str">
        <f>IF(OR(AND('3-PLANNING ANNUEL'!S32&gt;='3-PLANNING ANNUEL'!$K$7,'3-PLANNING ANNUEL'!S32&lt;='3-PLANNING ANNUEL'!$N$7),AND('3-PLANNING ANNUEL'!S32&gt;='3-PLANNING ANNUEL'!$K$8,'3-PLANNING ANNUEL'!S32&lt;='3-PLANNING ANNUEL'!$N$8),AND('3-PLANNING ANNUEL'!S32&gt;='3-PLANNING ANNUEL'!$K$9,'3-PLANNING ANNUEL'!S32&lt;='3-PLANNING ANNUEL'!$N$9),AND('3-PLANNING ANNUEL'!S32&gt;='3-PLANNING ANNUEL'!$K$10,'3-PLANNING ANNUEL'!S32&lt;='3-PLANNING ANNUEL'!$N$10),AND('3-PLANNING ANNUEL'!S32&gt;='3-PLANNING ANNUEL'!$K$11,'3-PLANNING ANNUEL'!S32&lt;='3-PLANNING ANNUEL'!$N$11)),"V","")</f>
        <v/>
      </c>
      <c r="P41" s="174">
        <f>IF(AND(N41="F",O41=""),(VLOOKUP('3-PLANNING ANNUEL'!R32,PARAMETRES!$A$16:$B$20,2,FALSE)),0)</f>
        <v>0</v>
      </c>
      <c r="Q41" s="12" t="str">
        <f>IF('3-PLANNING ANNUEL'!Y32="F","F","")</f>
        <v/>
      </c>
      <c r="R41" s="12" t="str">
        <f>IF(OR(AND('3-PLANNING ANNUEL'!W32&gt;='3-PLANNING ANNUEL'!$K$7,'3-PLANNING ANNUEL'!W32&lt;='3-PLANNING ANNUEL'!$N$7),AND('3-PLANNING ANNUEL'!W32&gt;='3-PLANNING ANNUEL'!$K$8,'3-PLANNING ANNUEL'!W32&lt;='3-PLANNING ANNUEL'!$N$8),AND('3-PLANNING ANNUEL'!W32&gt;='3-PLANNING ANNUEL'!$K$9,'3-PLANNING ANNUEL'!W32&lt;='3-PLANNING ANNUEL'!$N$9),AND('3-PLANNING ANNUEL'!W32&gt;='3-PLANNING ANNUEL'!$K$10,'3-PLANNING ANNUEL'!W32&lt;='3-PLANNING ANNUEL'!$N$10),AND('3-PLANNING ANNUEL'!W32&gt;='3-PLANNING ANNUEL'!$K$11,'3-PLANNING ANNUEL'!W32&lt;='3-PLANNING ANNUEL'!$N$11)),"V","")</f>
        <v>V</v>
      </c>
      <c r="S41" s="174">
        <f>IF(AND(Q41="F",R41=""),(VLOOKUP('3-PLANNING ANNUEL'!V32,PARAMETRES!$A$16:$B$20,2,FALSE)),0)</f>
        <v>0</v>
      </c>
      <c r="T41" s="12" t="str">
        <f>IF('3-PLANNING ANNUEL'!AC32="F","F","")</f>
        <v/>
      </c>
      <c r="U41" s="12" t="str">
        <f>IF(OR(AND('3-PLANNING ANNUEL'!AA32&gt;='3-PLANNING ANNUEL'!$K$7,'3-PLANNING ANNUEL'!AA32&lt;='3-PLANNING ANNUEL'!$N$7),AND('3-PLANNING ANNUEL'!AA32&gt;='3-PLANNING ANNUEL'!$K$8,'3-PLANNING ANNUEL'!AA32&lt;='3-PLANNING ANNUEL'!$N$8),AND('3-PLANNING ANNUEL'!AA32&gt;='3-PLANNING ANNUEL'!$K$9,'3-PLANNING ANNUEL'!AA32&lt;='3-PLANNING ANNUEL'!$N$9),AND('3-PLANNING ANNUEL'!AA32&gt;='3-PLANNING ANNUEL'!$K$10,'3-PLANNING ANNUEL'!AA32&lt;='3-PLANNING ANNUEL'!$N$10),AND('3-PLANNING ANNUEL'!AA32&gt;='3-PLANNING ANNUEL'!$K$11,'3-PLANNING ANNUEL'!AA32&lt;='3-PLANNING ANNUEL'!$N$11)),"V","")</f>
        <v/>
      </c>
      <c r="V41" s="174">
        <f>IF(AND(T41="F",U41=""),(VLOOKUP('3-PLANNING ANNUEL'!Z32,PARAMETRES!$A$16:$B$20,2,FALSE)),0)</f>
        <v>0</v>
      </c>
      <c r="W41" s="12" t="str">
        <f>IF('3-PLANNING ANNUEL'!AG32="F","F","")</f>
        <v/>
      </c>
      <c r="X41" s="12" t="str">
        <f>IF(OR(AND('3-PLANNING ANNUEL'!AE32&gt;='3-PLANNING ANNUEL'!$K$7,'3-PLANNING ANNUEL'!AE32&lt;='3-PLANNING ANNUEL'!$N$7),AND('3-PLANNING ANNUEL'!AE32&gt;='3-PLANNING ANNUEL'!$K$8,'3-PLANNING ANNUEL'!AE32&lt;='3-PLANNING ANNUEL'!$N$8),AND('3-PLANNING ANNUEL'!AE32&gt;='3-PLANNING ANNUEL'!$K$9,'3-PLANNING ANNUEL'!AE32&lt;='3-PLANNING ANNUEL'!$N$9),AND('3-PLANNING ANNUEL'!AE32&gt;='3-PLANNING ANNUEL'!$K$10,'3-PLANNING ANNUEL'!AE32&lt;='3-PLANNING ANNUEL'!$N$10),AND('3-PLANNING ANNUEL'!AE32&gt;='3-PLANNING ANNUEL'!$K$11,'3-PLANNING ANNUEL'!AE32&lt;='3-PLANNING ANNUEL'!$N$11)),"V","")</f>
        <v>V</v>
      </c>
      <c r="Y41" s="174">
        <f>IF(AND(W41="F",X41=""),(VLOOKUP('3-PLANNING ANNUEL'!AD32,PARAMETRES!$A$16:$B$20,2,FALSE)),0)</f>
        <v>0</v>
      </c>
      <c r="Z41" s="12" t="str">
        <f>IF('3-PLANNING ANNUEL'!AK32="F","F","")</f>
        <v/>
      </c>
      <c r="AA41" s="12" t="str">
        <f>IF(OR(AND('3-PLANNING ANNUEL'!AI32&gt;='3-PLANNING ANNUEL'!$K$7,'3-PLANNING ANNUEL'!AI32&lt;='3-PLANNING ANNUEL'!$N$7),AND('3-PLANNING ANNUEL'!AI32&gt;='3-PLANNING ANNUEL'!$K$8,'3-PLANNING ANNUEL'!AI32&lt;='3-PLANNING ANNUEL'!$N$8),AND('3-PLANNING ANNUEL'!AI32&gt;='3-PLANNING ANNUEL'!$K$9,'3-PLANNING ANNUEL'!AI32&lt;='3-PLANNING ANNUEL'!$N$9),AND('3-PLANNING ANNUEL'!AI32&gt;='3-PLANNING ANNUEL'!$K$10,'3-PLANNING ANNUEL'!AI32&lt;='3-PLANNING ANNUEL'!$N$10),AND('3-PLANNING ANNUEL'!AI32&gt;='3-PLANNING ANNUEL'!$K$11,'3-PLANNING ANNUEL'!AI32&lt;='3-PLANNING ANNUEL'!$N$11)),"V","")</f>
        <v/>
      </c>
      <c r="AB41" s="174">
        <f>IF(AND(Z41="F",AA41=""),(VLOOKUP('3-PLANNING ANNUEL'!AH32,PARAMETRES!$A$16:$B$20,2,FALSE)),0)</f>
        <v>0</v>
      </c>
      <c r="AC41" s="12" t="str">
        <f>IF('3-PLANNING ANNUEL'!AO32="F","F","")</f>
        <v/>
      </c>
      <c r="AD41" s="12" t="str">
        <f>IF(OR(AND('3-PLANNING ANNUEL'!AM32&gt;='3-PLANNING ANNUEL'!$K$7,'3-PLANNING ANNUEL'!AM32&lt;='3-PLANNING ANNUEL'!$N$7),AND('3-PLANNING ANNUEL'!AM32&gt;='3-PLANNING ANNUEL'!$K$8,'3-PLANNING ANNUEL'!AM32&lt;='3-PLANNING ANNUEL'!$N$8),AND('3-PLANNING ANNUEL'!AM32&gt;='3-PLANNING ANNUEL'!$K$9,'3-PLANNING ANNUEL'!AM32&lt;='3-PLANNING ANNUEL'!$N$9),AND('3-PLANNING ANNUEL'!AM32&gt;='3-PLANNING ANNUEL'!$K$10,'3-PLANNING ANNUEL'!AM32&lt;='3-PLANNING ANNUEL'!$N$10),AND('3-PLANNING ANNUEL'!AM32&gt;='3-PLANNING ANNUEL'!$K$11,'3-PLANNING ANNUEL'!AM32&lt;='3-PLANNING ANNUEL'!$N$11)),"V","")</f>
        <v/>
      </c>
      <c r="AE41" s="174">
        <f>IF(AND(AC41="F",AD41=""),(VLOOKUP('3-PLANNING ANNUEL'!AL32,PARAMETRES!$A$16:$B$20,2,FALSE)),0)</f>
        <v>0</v>
      </c>
      <c r="AF41" s="12" t="str">
        <f>IF('3-PLANNING ANNUEL'!AS32="F","F","")</f>
        <v/>
      </c>
      <c r="AG41" s="12" t="str">
        <f>IF(OR(AND('3-PLANNING ANNUEL'!AQ32&gt;='3-PLANNING ANNUEL'!$K$7,'3-PLANNING ANNUEL'!AQ32&lt;='3-PLANNING ANNUEL'!$N$7),AND('3-PLANNING ANNUEL'!AQ32&gt;='3-PLANNING ANNUEL'!$K$8,'3-PLANNING ANNUEL'!AQ32&lt;='3-PLANNING ANNUEL'!$N$8),AND('3-PLANNING ANNUEL'!AQ32&gt;='3-PLANNING ANNUEL'!$K$9,'3-PLANNING ANNUEL'!AQ32&lt;='3-PLANNING ANNUEL'!$N$9),AND('3-PLANNING ANNUEL'!AQ32&gt;='3-PLANNING ANNUEL'!$K$10,'3-PLANNING ANNUEL'!AQ32&lt;='3-PLANNING ANNUEL'!$N$10),AND('3-PLANNING ANNUEL'!AQ32&gt;='3-PLANNING ANNUEL'!$K$11,'3-PLANNING ANNUEL'!AQ32&lt;='3-PLANNING ANNUEL'!$N$11)),"V","")</f>
        <v>V</v>
      </c>
      <c r="AH41" s="174">
        <f>IF(AND(AF41="F",AG41=""),(VLOOKUP('3-PLANNING ANNUEL'!AH32,PARAMETRES!$A$16:$B$20,2,FALSE)),0)</f>
        <v>0</v>
      </c>
      <c r="AI41" s="12" t="str">
        <f>IF('3-PLANNING ANNUEL'!AW32="F","F","")</f>
        <v/>
      </c>
      <c r="AJ41" s="12" t="str">
        <f>IF(OR(AND('3-PLANNING ANNUEL'!AU32&gt;='3-PLANNING ANNUEL'!$K$7,'3-PLANNING ANNUEL'!AU32&lt;='3-PLANNING ANNUEL'!$N$7),AND('3-PLANNING ANNUEL'!AU32&gt;='3-PLANNING ANNUEL'!$K$8,'3-PLANNING ANNUEL'!AU32&lt;='3-PLANNING ANNUEL'!$N$8),AND('3-PLANNING ANNUEL'!AU32&gt;='3-PLANNING ANNUEL'!$K$9,'3-PLANNING ANNUEL'!AU32&lt;='3-PLANNING ANNUEL'!$N$9),AND('3-PLANNING ANNUEL'!AU32&gt;='3-PLANNING ANNUEL'!$K$10,'3-PLANNING ANNUEL'!AU32&lt;='3-PLANNING ANNUEL'!$N$10),AND('3-PLANNING ANNUEL'!AU32&gt;='3-PLANNING ANNUEL'!$K$11,'3-PLANNING ANNUEL'!AU32&lt;='3-PLANNING ANNUEL'!$N$11)),"V","")</f>
        <v>V</v>
      </c>
      <c r="AK41" s="174">
        <f>IF(AND(AI41="F",AJ41=""),(VLOOKUP('3-PLANNING ANNUEL'!AH32,PARAMETRES!$A$16:$B$20,2,FALSE)),0)</f>
        <v>0</v>
      </c>
    </row>
    <row r="42" spans="1:37" x14ac:dyDescent="0.3">
      <c r="A42" s="1">
        <v>13</v>
      </c>
      <c r="B42" s="12" t="str">
        <f>IF('3-PLANNING ANNUEL'!E33="F","F","")</f>
        <v/>
      </c>
      <c r="C42" s="12" t="str">
        <f>IF(OR(AND('3-PLANNING ANNUEL'!C33&gt;='3-PLANNING ANNUEL'!$K$7,'3-PLANNING ANNUEL'!C33&lt;='3-PLANNING ANNUEL'!$N$7),AND('3-PLANNING ANNUEL'!C33&gt;='3-PLANNING ANNUEL'!$K$8,'3-PLANNING ANNUEL'!C33&lt;='3-PLANNING ANNUEL'!$N$8),AND('3-PLANNING ANNUEL'!C33&gt;='3-PLANNING ANNUEL'!$K$9,'3-PLANNING ANNUEL'!C33&lt;='3-PLANNING ANNUEL'!$N$9),AND('3-PLANNING ANNUEL'!C33&gt;='3-PLANNING ANNUEL'!$K$10,'3-PLANNING ANNUEL'!C33&lt;='3-PLANNING ANNUEL'!$N$10),AND('3-PLANNING ANNUEL'!C33&gt;='3-PLANNING ANNUEL'!$K$11,'3-PLANNING ANNUEL'!C33&lt;='3-PLANNING ANNUEL'!$N$11)),"V","")</f>
        <v/>
      </c>
      <c r="D42" s="174">
        <f>IF(AND(B42="F",C42=""),(VLOOKUP('3-PLANNING ANNUEL'!B33,PARAMETRES!$A$16:$B$20,2,FALSE)),0)</f>
        <v>0</v>
      </c>
      <c r="E42" s="12" t="str">
        <f>IF('3-PLANNING ANNUEL'!I33="F","F","")</f>
        <v/>
      </c>
      <c r="F42" s="12" t="str">
        <f>IF(OR(AND('3-PLANNING ANNUEL'!G33&gt;='3-PLANNING ANNUEL'!$K$7,'3-PLANNING ANNUEL'!G33&lt;='3-PLANNING ANNUEL'!$N$7),AND('3-PLANNING ANNUEL'!G33&gt;='3-PLANNING ANNUEL'!$K$8,'3-PLANNING ANNUEL'!G33&lt;='3-PLANNING ANNUEL'!$N$8),AND('3-PLANNING ANNUEL'!G33&gt;='3-PLANNING ANNUEL'!$K$9,'3-PLANNING ANNUEL'!G33&lt;='3-PLANNING ANNUEL'!$N$9),AND('3-PLANNING ANNUEL'!G33&gt;='3-PLANNING ANNUEL'!$K$10,'3-PLANNING ANNUEL'!G33&lt;='3-PLANNING ANNUEL'!$N$10),AND('3-PLANNING ANNUEL'!G33&gt;='3-PLANNING ANNUEL'!$K$11,'3-PLANNING ANNUEL'!G33&lt;='3-PLANNING ANNUEL'!$N$11)),"V","")</f>
        <v/>
      </c>
      <c r="G42" s="174">
        <f>IF(AND(E42="F",F42=""),(VLOOKUP('3-PLANNING ANNUEL'!F33,PARAMETRES!$A$16:$B$20,2,FALSE)),0)</f>
        <v>0</v>
      </c>
      <c r="H42" s="12" t="str">
        <f>IF('3-PLANNING ANNUEL'!M33="F","F","")</f>
        <v/>
      </c>
      <c r="I42" s="12" t="str">
        <f>IF(OR(AND('3-PLANNING ANNUEL'!K33&gt;='3-PLANNING ANNUEL'!$K$7,'3-PLANNING ANNUEL'!K33&lt;='3-PLANNING ANNUEL'!$N$7),AND('3-PLANNING ANNUEL'!K33&gt;='3-PLANNING ANNUEL'!$K$8,'3-PLANNING ANNUEL'!K33&lt;='3-PLANNING ANNUEL'!$N$8),AND('3-PLANNING ANNUEL'!K33&gt;='3-PLANNING ANNUEL'!$K$9,'3-PLANNING ANNUEL'!K33&lt;='3-PLANNING ANNUEL'!$N$9),AND('3-PLANNING ANNUEL'!K33&gt;='3-PLANNING ANNUEL'!$K$10,'3-PLANNING ANNUEL'!K33&lt;='3-PLANNING ANNUEL'!$N$10),AND('3-PLANNING ANNUEL'!K33&gt;='3-PLANNING ANNUEL'!$K$11,'3-PLANNING ANNUEL'!K33&lt;='3-PLANNING ANNUEL'!$N$11)),"V","")</f>
        <v/>
      </c>
      <c r="J42" s="174">
        <f>IF(AND(H42="F",I42=""),(VLOOKUP('3-PLANNING ANNUEL'!J33,PARAMETRES!$A$16:$B$20,2,FALSE)),0)</f>
        <v>0</v>
      </c>
      <c r="K42" s="12" t="str">
        <f>IF('3-PLANNING ANNUEL'!Q33="F","F","")</f>
        <v/>
      </c>
      <c r="L42" s="12" t="str">
        <f>IF(OR(AND('3-PLANNING ANNUEL'!O33&gt;='3-PLANNING ANNUEL'!$K$7,'3-PLANNING ANNUEL'!O33&lt;='3-PLANNING ANNUEL'!$N$7),AND('3-PLANNING ANNUEL'!O33&gt;='3-PLANNING ANNUEL'!$K$8,'3-PLANNING ANNUEL'!O33&lt;='3-PLANNING ANNUEL'!$N$8),AND('3-PLANNING ANNUEL'!O33&gt;='3-PLANNING ANNUEL'!$K$9,'3-PLANNING ANNUEL'!O33&lt;='3-PLANNING ANNUEL'!$N$9),AND('3-PLANNING ANNUEL'!O33&gt;='3-PLANNING ANNUEL'!$K$10,'3-PLANNING ANNUEL'!O33&lt;='3-PLANNING ANNUEL'!$N$10),AND('3-PLANNING ANNUEL'!O33&gt;='3-PLANNING ANNUEL'!$K$11,'3-PLANNING ANNUEL'!O33&lt;='3-PLANNING ANNUEL'!$N$11)),"V","")</f>
        <v/>
      </c>
      <c r="M42" s="174">
        <f>IF(AND(K42="F",L42=""),(VLOOKUP('3-PLANNING ANNUEL'!N33,PARAMETRES!$A$16:$B$20,2,FALSE)),0)</f>
        <v>0</v>
      </c>
      <c r="N42" s="12" t="str">
        <f>IF('3-PLANNING ANNUEL'!U33="F","F","")</f>
        <v/>
      </c>
      <c r="O42" s="12" t="str">
        <f>IF(OR(AND('3-PLANNING ANNUEL'!S33&gt;='3-PLANNING ANNUEL'!$K$7,'3-PLANNING ANNUEL'!S33&lt;='3-PLANNING ANNUEL'!$N$7),AND('3-PLANNING ANNUEL'!S33&gt;='3-PLANNING ANNUEL'!$K$8,'3-PLANNING ANNUEL'!S33&lt;='3-PLANNING ANNUEL'!$N$8),AND('3-PLANNING ANNUEL'!S33&gt;='3-PLANNING ANNUEL'!$K$9,'3-PLANNING ANNUEL'!S33&lt;='3-PLANNING ANNUEL'!$N$9),AND('3-PLANNING ANNUEL'!S33&gt;='3-PLANNING ANNUEL'!$K$10,'3-PLANNING ANNUEL'!S33&lt;='3-PLANNING ANNUEL'!$N$10),AND('3-PLANNING ANNUEL'!S33&gt;='3-PLANNING ANNUEL'!$K$11,'3-PLANNING ANNUEL'!S33&lt;='3-PLANNING ANNUEL'!$N$11)),"V","")</f>
        <v/>
      </c>
      <c r="P42" s="174">
        <f>IF(AND(N42="F",O42=""),(VLOOKUP('3-PLANNING ANNUEL'!R33,PARAMETRES!$A$16:$B$20,2,FALSE)),0)</f>
        <v>0</v>
      </c>
      <c r="Q42" s="12" t="str">
        <f>IF('3-PLANNING ANNUEL'!Y33="F","F","")</f>
        <v/>
      </c>
      <c r="R42" s="12" t="str">
        <f>IF(OR(AND('3-PLANNING ANNUEL'!W33&gt;='3-PLANNING ANNUEL'!$K$7,'3-PLANNING ANNUEL'!W33&lt;='3-PLANNING ANNUEL'!$N$7),AND('3-PLANNING ANNUEL'!W33&gt;='3-PLANNING ANNUEL'!$K$8,'3-PLANNING ANNUEL'!W33&lt;='3-PLANNING ANNUEL'!$N$8),AND('3-PLANNING ANNUEL'!W33&gt;='3-PLANNING ANNUEL'!$K$9,'3-PLANNING ANNUEL'!W33&lt;='3-PLANNING ANNUEL'!$N$9),AND('3-PLANNING ANNUEL'!W33&gt;='3-PLANNING ANNUEL'!$K$10,'3-PLANNING ANNUEL'!W33&lt;='3-PLANNING ANNUEL'!$N$10),AND('3-PLANNING ANNUEL'!W33&gt;='3-PLANNING ANNUEL'!$K$11,'3-PLANNING ANNUEL'!W33&lt;='3-PLANNING ANNUEL'!$N$11)),"V","")</f>
        <v>V</v>
      </c>
      <c r="S42" s="174">
        <f>IF(AND(Q42="F",R42=""),(VLOOKUP('3-PLANNING ANNUEL'!V33,PARAMETRES!$A$16:$B$20,2,FALSE)),0)</f>
        <v>0</v>
      </c>
      <c r="T42" s="12" t="str">
        <f>IF('3-PLANNING ANNUEL'!AC33="F","F","")</f>
        <v/>
      </c>
      <c r="U42" s="12" t="str">
        <f>IF(OR(AND('3-PLANNING ANNUEL'!AA33&gt;='3-PLANNING ANNUEL'!$K$7,'3-PLANNING ANNUEL'!AA33&lt;='3-PLANNING ANNUEL'!$N$7),AND('3-PLANNING ANNUEL'!AA33&gt;='3-PLANNING ANNUEL'!$K$8,'3-PLANNING ANNUEL'!AA33&lt;='3-PLANNING ANNUEL'!$N$8),AND('3-PLANNING ANNUEL'!AA33&gt;='3-PLANNING ANNUEL'!$K$9,'3-PLANNING ANNUEL'!AA33&lt;='3-PLANNING ANNUEL'!$N$9),AND('3-PLANNING ANNUEL'!AA33&gt;='3-PLANNING ANNUEL'!$K$10,'3-PLANNING ANNUEL'!AA33&lt;='3-PLANNING ANNUEL'!$N$10),AND('3-PLANNING ANNUEL'!AA33&gt;='3-PLANNING ANNUEL'!$K$11,'3-PLANNING ANNUEL'!AA33&lt;='3-PLANNING ANNUEL'!$N$11)),"V","")</f>
        <v/>
      </c>
      <c r="V42" s="174">
        <f>IF(AND(T42="F",U42=""),(VLOOKUP('3-PLANNING ANNUEL'!Z33,PARAMETRES!$A$16:$B$20,2,FALSE)),0)</f>
        <v>0</v>
      </c>
      <c r="W42" s="12" t="str">
        <f>IF('3-PLANNING ANNUEL'!AG33="F","F","")</f>
        <v/>
      </c>
      <c r="X42" s="12" t="str">
        <f>IF(OR(AND('3-PLANNING ANNUEL'!AE33&gt;='3-PLANNING ANNUEL'!$K$7,'3-PLANNING ANNUEL'!AE33&lt;='3-PLANNING ANNUEL'!$N$7),AND('3-PLANNING ANNUEL'!AE33&gt;='3-PLANNING ANNUEL'!$K$8,'3-PLANNING ANNUEL'!AE33&lt;='3-PLANNING ANNUEL'!$N$8),AND('3-PLANNING ANNUEL'!AE33&gt;='3-PLANNING ANNUEL'!$K$9,'3-PLANNING ANNUEL'!AE33&lt;='3-PLANNING ANNUEL'!$N$9),AND('3-PLANNING ANNUEL'!AE33&gt;='3-PLANNING ANNUEL'!$K$10,'3-PLANNING ANNUEL'!AE33&lt;='3-PLANNING ANNUEL'!$N$10),AND('3-PLANNING ANNUEL'!AE33&gt;='3-PLANNING ANNUEL'!$K$11,'3-PLANNING ANNUEL'!AE33&lt;='3-PLANNING ANNUEL'!$N$11)),"V","")</f>
        <v>V</v>
      </c>
      <c r="Y42" s="174">
        <f>IF(AND(W42="F",X42=""),(VLOOKUP('3-PLANNING ANNUEL'!AD33,PARAMETRES!$A$16:$B$20,2,FALSE)),0)</f>
        <v>0</v>
      </c>
      <c r="Z42" s="12" t="str">
        <f>IF('3-PLANNING ANNUEL'!AK33="F","F","")</f>
        <v/>
      </c>
      <c r="AA42" s="12" t="str">
        <f>IF(OR(AND('3-PLANNING ANNUEL'!AI33&gt;='3-PLANNING ANNUEL'!$K$7,'3-PLANNING ANNUEL'!AI33&lt;='3-PLANNING ANNUEL'!$N$7),AND('3-PLANNING ANNUEL'!AI33&gt;='3-PLANNING ANNUEL'!$K$8,'3-PLANNING ANNUEL'!AI33&lt;='3-PLANNING ANNUEL'!$N$8),AND('3-PLANNING ANNUEL'!AI33&gt;='3-PLANNING ANNUEL'!$K$9,'3-PLANNING ANNUEL'!AI33&lt;='3-PLANNING ANNUEL'!$N$9),AND('3-PLANNING ANNUEL'!AI33&gt;='3-PLANNING ANNUEL'!$K$10,'3-PLANNING ANNUEL'!AI33&lt;='3-PLANNING ANNUEL'!$N$10),AND('3-PLANNING ANNUEL'!AI33&gt;='3-PLANNING ANNUEL'!$K$11,'3-PLANNING ANNUEL'!AI33&lt;='3-PLANNING ANNUEL'!$N$11)),"V","")</f>
        <v/>
      </c>
      <c r="AB42" s="174">
        <f>IF(AND(Z42="F",AA42=""),(VLOOKUP('3-PLANNING ANNUEL'!AH33,PARAMETRES!$A$16:$B$20,2,FALSE)),0)</f>
        <v>0</v>
      </c>
      <c r="AC42" s="12" t="str">
        <f>IF('3-PLANNING ANNUEL'!AO33="F","F","")</f>
        <v/>
      </c>
      <c r="AD42" s="12" t="str">
        <f>IF(OR(AND('3-PLANNING ANNUEL'!AM33&gt;='3-PLANNING ANNUEL'!$K$7,'3-PLANNING ANNUEL'!AM33&lt;='3-PLANNING ANNUEL'!$N$7),AND('3-PLANNING ANNUEL'!AM33&gt;='3-PLANNING ANNUEL'!$K$8,'3-PLANNING ANNUEL'!AM33&lt;='3-PLANNING ANNUEL'!$N$8),AND('3-PLANNING ANNUEL'!AM33&gt;='3-PLANNING ANNUEL'!$K$9,'3-PLANNING ANNUEL'!AM33&lt;='3-PLANNING ANNUEL'!$N$9),AND('3-PLANNING ANNUEL'!AM33&gt;='3-PLANNING ANNUEL'!$K$10,'3-PLANNING ANNUEL'!AM33&lt;='3-PLANNING ANNUEL'!$N$10),AND('3-PLANNING ANNUEL'!AM33&gt;='3-PLANNING ANNUEL'!$K$11,'3-PLANNING ANNUEL'!AM33&lt;='3-PLANNING ANNUEL'!$N$11)),"V","")</f>
        <v/>
      </c>
      <c r="AE42" s="174">
        <f>IF(AND(AC42="F",AD42=""),(VLOOKUP('3-PLANNING ANNUEL'!AL33,PARAMETRES!$A$16:$B$20,2,FALSE)),0)</f>
        <v>0</v>
      </c>
      <c r="AF42" s="12" t="str">
        <f>IF('3-PLANNING ANNUEL'!AS33="F","F","")</f>
        <v/>
      </c>
      <c r="AG42" s="12" t="str">
        <f>IF(OR(AND('3-PLANNING ANNUEL'!AQ33&gt;='3-PLANNING ANNUEL'!$K$7,'3-PLANNING ANNUEL'!AQ33&lt;='3-PLANNING ANNUEL'!$N$7),AND('3-PLANNING ANNUEL'!AQ33&gt;='3-PLANNING ANNUEL'!$K$8,'3-PLANNING ANNUEL'!AQ33&lt;='3-PLANNING ANNUEL'!$N$8),AND('3-PLANNING ANNUEL'!AQ33&gt;='3-PLANNING ANNUEL'!$K$9,'3-PLANNING ANNUEL'!AQ33&lt;='3-PLANNING ANNUEL'!$N$9),AND('3-PLANNING ANNUEL'!AQ33&gt;='3-PLANNING ANNUEL'!$K$10,'3-PLANNING ANNUEL'!AQ33&lt;='3-PLANNING ANNUEL'!$N$10),AND('3-PLANNING ANNUEL'!AQ33&gt;='3-PLANNING ANNUEL'!$K$11,'3-PLANNING ANNUEL'!AQ33&lt;='3-PLANNING ANNUEL'!$N$11)),"V","")</f>
        <v>V</v>
      </c>
      <c r="AH42" s="174">
        <f>IF(AND(AF42="F",AG42=""),(VLOOKUP('3-PLANNING ANNUEL'!AH33,PARAMETRES!$A$16:$B$20,2,FALSE)),0)</f>
        <v>0</v>
      </c>
      <c r="AI42" s="12" t="str">
        <f>IF('3-PLANNING ANNUEL'!AW33="F","F","")</f>
        <v/>
      </c>
      <c r="AJ42" s="12" t="str">
        <f>IF(OR(AND('3-PLANNING ANNUEL'!AU33&gt;='3-PLANNING ANNUEL'!$K$7,'3-PLANNING ANNUEL'!AU33&lt;='3-PLANNING ANNUEL'!$N$7),AND('3-PLANNING ANNUEL'!AU33&gt;='3-PLANNING ANNUEL'!$K$8,'3-PLANNING ANNUEL'!AU33&lt;='3-PLANNING ANNUEL'!$N$8),AND('3-PLANNING ANNUEL'!AU33&gt;='3-PLANNING ANNUEL'!$K$9,'3-PLANNING ANNUEL'!AU33&lt;='3-PLANNING ANNUEL'!$N$9),AND('3-PLANNING ANNUEL'!AU33&gt;='3-PLANNING ANNUEL'!$K$10,'3-PLANNING ANNUEL'!AU33&lt;='3-PLANNING ANNUEL'!$N$10),AND('3-PLANNING ANNUEL'!AU33&gt;='3-PLANNING ANNUEL'!$K$11,'3-PLANNING ANNUEL'!AU33&lt;='3-PLANNING ANNUEL'!$N$11)),"V","")</f>
        <v>V</v>
      </c>
      <c r="AK42" s="174">
        <f>IF(AND(AI42="F",AJ42=""),(VLOOKUP('3-PLANNING ANNUEL'!AH33,PARAMETRES!$A$16:$B$20,2,FALSE)),0)</f>
        <v>0</v>
      </c>
    </row>
    <row r="43" spans="1:37" x14ac:dyDescent="0.3">
      <c r="A43" s="1">
        <v>14</v>
      </c>
      <c r="B43" s="12" t="str">
        <f>IF('3-PLANNING ANNUEL'!E34="F","F","")</f>
        <v/>
      </c>
      <c r="C43" s="12" t="str">
        <f>IF(OR(AND('3-PLANNING ANNUEL'!C34&gt;='3-PLANNING ANNUEL'!$K$7,'3-PLANNING ANNUEL'!C34&lt;='3-PLANNING ANNUEL'!$N$7),AND('3-PLANNING ANNUEL'!C34&gt;='3-PLANNING ANNUEL'!$K$8,'3-PLANNING ANNUEL'!C34&lt;='3-PLANNING ANNUEL'!$N$8),AND('3-PLANNING ANNUEL'!C34&gt;='3-PLANNING ANNUEL'!$K$9,'3-PLANNING ANNUEL'!C34&lt;='3-PLANNING ANNUEL'!$N$9),AND('3-PLANNING ANNUEL'!C34&gt;='3-PLANNING ANNUEL'!$K$10,'3-PLANNING ANNUEL'!C34&lt;='3-PLANNING ANNUEL'!$N$10),AND('3-PLANNING ANNUEL'!C34&gt;='3-PLANNING ANNUEL'!$K$11,'3-PLANNING ANNUEL'!C34&lt;='3-PLANNING ANNUEL'!$N$11)),"V","")</f>
        <v/>
      </c>
      <c r="D43" s="174">
        <f>IF(AND(B43="F",C43=""),(VLOOKUP('3-PLANNING ANNUEL'!B34,PARAMETRES!$A$16:$B$20,2,FALSE)),0)</f>
        <v>0</v>
      </c>
      <c r="E43" s="12" t="str">
        <f>IF('3-PLANNING ANNUEL'!I34="F","F","")</f>
        <v/>
      </c>
      <c r="F43" s="12" t="str">
        <f>IF(OR(AND('3-PLANNING ANNUEL'!G34&gt;='3-PLANNING ANNUEL'!$K$7,'3-PLANNING ANNUEL'!G34&lt;='3-PLANNING ANNUEL'!$N$7),AND('3-PLANNING ANNUEL'!G34&gt;='3-PLANNING ANNUEL'!$K$8,'3-PLANNING ANNUEL'!G34&lt;='3-PLANNING ANNUEL'!$N$8),AND('3-PLANNING ANNUEL'!G34&gt;='3-PLANNING ANNUEL'!$K$9,'3-PLANNING ANNUEL'!G34&lt;='3-PLANNING ANNUEL'!$N$9),AND('3-PLANNING ANNUEL'!G34&gt;='3-PLANNING ANNUEL'!$K$10,'3-PLANNING ANNUEL'!G34&lt;='3-PLANNING ANNUEL'!$N$10),AND('3-PLANNING ANNUEL'!G34&gt;='3-PLANNING ANNUEL'!$K$11,'3-PLANNING ANNUEL'!G34&lt;='3-PLANNING ANNUEL'!$N$11)),"V","")</f>
        <v/>
      </c>
      <c r="G43" s="174">
        <f>IF(AND(E43="F",F43=""),(VLOOKUP('3-PLANNING ANNUEL'!F34,PARAMETRES!$A$16:$B$20,2,FALSE)),0)</f>
        <v>0</v>
      </c>
      <c r="H43" s="12" t="str">
        <f>IF('3-PLANNING ANNUEL'!M34="F","F","")</f>
        <v/>
      </c>
      <c r="I43" s="12" t="str">
        <f>IF(OR(AND('3-PLANNING ANNUEL'!K34&gt;='3-PLANNING ANNUEL'!$K$7,'3-PLANNING ANNUEL'!K34&lt;='3-PLANNING ANNUEL'!$N$7),AND('3-PLANNING ANNUEL'!K34&gt;='3-PLANNING ANNUEL'!$K$8,'3-PLANNING ANNUEL'!K34&lt;='3-PLANNING ANNUEL'!$N$8),AND('3-PLANNING ANNUEL'!K34&gt;='3-PLANNING ANNUEL'!$K$9,'3-PLANNING ANNUEL'!K34&lt;='3-PLANNING ANNUEL'!$N$9),AND('3-PLANNING ANNUEL'!K34&gt;='3-PLANNING ANNUEL'!$K$10,'3-PLANNING ANNUEL'!K34&lt;='3-PLANNING ANNUEL'!$N$10),AND('3-PLANNING ANNUEL'!K34&gt;='3-PLANNING ANNUEL'!$K$11,'3-PLANNING ANNUEL'!K34&lt;='3-PLANNING ANNUEL'!$N$11)),"V","")</f>
        <v/>
      </c>
      <c r="J43" s="174">
        <f>IF(AND(H43="F",I43=""),(VLOOKUP('3-PLANNING ANNUEL'!J34,PARAMETRES!$A$16:$B$20,2,FALSE)),0)</f>
        <v>0</v>
      </c>
      <c r="K43" s="12" t="str">
        <f>IF('3-PLANNING ANNUEL'!Q34="F","F","")</f>
        <v/>
      </c>
      <c r="L43" s="12" t="str">
        <f>IF(OR(AND('3-PLANNING ANNUEL'!O34&gt;='3-PLANNING ANNUEL'!$K$7,'3-PLANNING ANNUEL'!O34&lt;='3-PLANNING ANNUEL'!$N$7),AND('3-PLANNING ANNUEL'!O34&gt;='3-PLANNING ANNUEL'!$K$8,'3-PLANNING ANNUEL'!O34&lt;='3-PLANNING ANNUEL'!$N$8),AND('3-PLANNING ANNUEL'!O34&gt;='3-PLANNING ANNUEL'!$K$9,'3-PLANNING ANNUEL'!O34&lt;='3-PLANNING ANNUEL'!$N$9),AND('3-PLANNING ANNUEL'!O34&gt;='3-PLANNING ANNUEL'!$K$10,'3-PLANNING ANNUEL'!O34&lt;='3-PLANNING ANNUEL'!$N$10),AND('3-PLANNING ANNUEL'!O34&gt;='3-PLANNING ANNUEL'!$K$11,'3-PLANNING ANNUEL'!O34&lt;='3-PLANNING ANNUEL'!$N$11)),"V","")</f>
        <v/>
      </c>
      <c r="M43" s="174">
        <f>IF(AND(K43="F",L43=""),(VLOOKUP('3-PLANNING ANNUEL'!N34,PARAMETRES!$A$16:$B$20,2,FALSE)),0)</f>
        <v>0</v>
      </c>
      <c r="N43" s="12" t="str">
        <f>IF('3-PLANNING ANNUEL'!U34="F","F","")</f>
        <v/>
      </c>
      <c r="O43" s="12" t="str">
        <f>IF(OR(AND('3-PLANNING ANNUEL'!S34&gt;='3-PLANNING ANNUEL'!$K$7,'3-PLANNING ANNUEL'!S34&lt;='3-PLANNING ANNUEL'!$N$7),AND('3-PLANNING ANNUEL'!S34&gt;='3-PLANNING ANNUEL'!$K$8,'3-PLANNING ANNUEL'!S34&lt;='3-PLANNING ANNUEL'!$N$8),AND('3-PLANNING ANNUEL'!S34&gt;='3-PLANNING ANNUEL'!$K$9,'3-PLANNING ANNUEL'!S34&lt;='3-PLANNING ANNUEL'!$N$9),AND('3-PLANNING ANNUEL'!S34&gt;='3-PLANNING ANNUEL'!$K$10,'3-PLANNING ANNUEL'!S34&lt;='3-PLANNING ANNUEL'!$N$10),AND('3-PLANNING ANNUEL'!S34&gt;='3-PLANNING ANNUEL'!$K$11,'3-PLANNING ANNUEL'!S34&lt;='3-PLANNING ANNUEL'!$N$11)),"V","")</f>
        <v/>
      </c>
      <c r="P43" s="174">
        <f>IF(AND(N43="F",O43=""),(VLOOKUP('3-PLANNING ANNUEL'!R34,PARAMETRES!$A$16:$B$20,2,FALSE)),0)</f>
        <v>0</v>
      </c>
      <c r="Q43" s="12" t="str">
        <f>IF('3-PLANNING ANNUEL'!Y34="F","F","")</f>
        <v/>
      </c>
      <c r="R43" s="12" t="str">
        <f>IF(OR(AND('3-PLANNING ANNUEL'!W34&gt;='3-PLANNING ANNUEL'!$K$7,'3-PLANNING ANNUEL'!W34&lt;='3-PLANNING ANNUEL'!$N$7),AND('3-PLANNING ANNUEL'!W34&gt;='3-PLANNING ANNUEL'!$K$8,'3-PLANNING ANNUEL'!W34&lt;='3-PLANNING ANNUEL'!$N$8),AND('3-PLANNING ANNUEL'!W34&gt;='3-PLANNING ANNUEL'!$K$9,'3-PLANNING ANNUEL'!W34&lt;='3-PLANNING ANNUEL'!$N$9),AND('3-PLANNING ANNUEL'!W34&gt;='3-PLANNING ANNUEL'!$K$10,'3-PLANNING ANNUEL'!W34&lt;='3-PLANNING ANNUEL'!$N$10),AND('3-PLANNING ANNUEL'!W34&gt;='3-PLANNING ANNUEL'!$K$11,'3-PLANNING ANNUEL'!W34&lt;='3-PLANNING ANNUEL'!$N$11)),"V","")</f>
        <v>V</v>
      </c>
      <c r="S43" s="174">
        <f>IF(AND(Q43="F",R43=""),(VLOOKUP('3-PLANNING ANNUEL'!V34,PARAMETRES!$A$16:$B$20,2,FALSE)),0)</f>
        <v>0</v>
      </c>
      <c r="T43" s="12" t="str">
        <f>IF('3-PLANNING ANNUEL'!AC34="F","F","")</f>
        <v/>
      </c>
      <c r="U43" s="12" t="str">
        <f>IF(OR(AND('3-PLANNING ANNUEL'!AA34&gt;='3-PLANNING ANNUEL'!$K$7,'3-PLANNING ANNUEL'!AA34&lt;='3-PLANNING ANNUEL'!$N$7),AND('3-PLANNING ANNUEL'!AA34&gt;='3-PLANNING ANNUEL'!$K$8,'3-PLANNING ANNUEL'!AA34&lt;='3-PLANNING ANNUEL'!$N$8),AND('3-PLANNING ANNUEL'!AA34&gt;='3-PLANNING ANNUEL'!$K$9,'3-PLANNING ANNUEL'!AA34&lt;='3-PLANNING ANNUEL'!$N$9),AND('3-PLANNING ANNUEL'!AA34&gt;='3-PLANNING ANNUEL'!$K$10,'3-PLANNING ANNUEL'!AA34&lt;='3-PLANNING ANNUEL'!$N$10),AND('3-PLANNING ANNUEL'!AA34&gt;='3-PLANNING ANNUEL'!$K$11,'3-PLANNING ANNUEL'!AA34&lt;='3-PLANNING ANNUEL'!$N$11)),"V","")</f>
        <v/>
      </c>
      <c r="V43" s="174">
        <f>IF(AND(T43="F",U43=""),(VLOOKUP('3-PLANNING ANNUEL'!Z34,PARAMETRES!$A$16:$B$20,2,FALSE)),0)</f>
        <v>0</v>
      </c>
      <c r="W43" s="12" t="str">
        <f>IF('3-PLANNING ANNUEL'!AG34="F","F","")</f>
        <v/>
      </c>
      <c r="X43" s="12" t="str">
        <f>IF(OR(AND('3-PLANNING ANNUEL'!AE34&gt;='3-PLANNING ANNUEL'!$K$7,'3-PLANNING ANNUEL'!AE34&lt;='3-PLANNING ANNUEL'!$N$7),AND('3-PLANNING ANNUEL'!AE34&gt;='3-PLANNING ANNUEL'!$K$8,'3-PLANNING ANNUEL'!AE34&lt;='3-PLANNING ANNUEL'!$N$8),AND('3-PLANNING ANNUEL'!AE34&gt;='3-PLANNING ANNUEL'!$K$9,'3-PLANNING ANNUEL'!AE34&lt;='3-PLANNING ANNUEL'!$N$9),AND('3-PLANNING ANNUEL'!AE34&gt;='3-PLANNING ANNUEL'!$K$10,'3-PLANNING ANNUEL'!AE34&lt;='3-PLANNING ANNUEL'!$N$10),AND('3-PLANNING ANNUEL'!AE34&gt;='3-PLANNING ANNUEL'!$K$11,'3-PLANNING ANNUEL'!AE34&lt;='3-PLANNING ANNUEL'!$N$11)),"V","")</f>
        <v>V</v>
      </c>
      <c r="Y43" s="174">
        <f>IF(AND(W43="F",X43=""),(VLOOKUP('3-PLANNING ANNUEL'!AD34,PARAMETRES!$A$16:$B$20,2,FALSE)),0)</f>
        <v>0</v>
      </c>
      <c r="Z43" s="12" t="str">
        <f>IF('3-PLANNING ANNUEL'!AK34="F","F","")</f>
        <v/>
      </c>
      <c r="AA43" s="12" t="str">
        <f>IF(OR(AND('3-PLANNING ANNUEL'!AI34&gt;='3-PLANNING ANNUEL'!$K$7,'3-PLANNING ANNUEL'!AI34&lt;='3-PLANNING ANNUEL'!$N$7),AND('3-PLANNING ANNUEL'!AI34&gt;='3-PLANNING ANNUEL'!$K$8,'3-PLANNING ANNUEL'!AI34&lt;='3-PLANNING ANNUEL'!$N$8),AND('3-PLANNING ANNUEL'!AI34&gt;='3-PLANNING ANNUEL'!$K$9,'3-PLANNING ANNUEL'!AI34&lt;='3-PLANNING ANNUEL'!$N$9),AND('3-PLANNING ANNUEL'!AI34&gt;='3-PLANNING ANNUEL'!$K$10,'3-PLANNING ANNUEL'!AI34&lt;='3-PLANNING ANNUEL'!$N$10),AND('3-PLANNING ANNUEL'!AI34&gt;='3-PLANNING ANNUEL'!$K$11,'3-PLANNING ANNUEL'!AI34&lt;='3-PLANNING ANNUEL'!$N$11)),"V","")</f>
        <v/>
      </c>
      <c r="AB43" s="174">
        <f>IF(AND(Z43="F",AA43=""),(VLOOKUP('3-PLANNING ANNUEL'!AH34,PARAMETRES!$A$16:$B$20,2,FALSE)),0)</f>
        <v>0</v>
      </c>
      <c r="AC43" s="12" t="str">
        <f>IF('3-PLANNING ANNUEL'!AO34="F","F","")</f>
        <v/>
      </c>
      <c r="AD43" s="12" t="str">
        <f>IF(OR(AND('3-PLANNING ANNUEL'!AM34&gt;='3-PLANNING ANNUEL'!$K$7,'3-PLANNING ANNUEL'!AM34&lt;='3-PLANNING ANNUEL'!$N$7),AND('3-PLANNING ANNUEL'!AM34&gt;='3-PLANNING ANNUEL'!$K$8,'3-PLANNING ANNUEL'!AM34&lt;='3-PLANNING ANNUEL'!$N$8),AND('3-PLANNING ANNUEL'!AM34&gt;='3-PLANNING ANNUEL'!$K$9,'3-PLANNING ANNUEL'!AM34&lt;='3-PLANNING ANNUEL'!$N$9),AND('3-PLANNING ANNUEL'!AM34&gt;='3-PLANNING ANNUEL'!$K$10,'3-PLANNING ANNUEL'!AM34&lt;='3-PLANNING ANNUEL'!$N$10),AND('3-PLANNING ANNUEL'!AM34&gt;='3-PLANNING ANNUEL'!$K$11,'3-PLANNING ANNUEL'!AM34&lt;='3-PLANNING ANNUEL'!$N$11)),"V","")</f>
        <v/>
      </c>
      <c r="AE43" s="174">
        <f>IF(AND(AC43="F",AD43=""),(VLOOKUP('3-PLANNING ANNUEL'!AL34,PARAMETRES!$A$16:$B$20,2,FALSE)),0)</f>
        <v>0</v>
      </c>
      <c r="AF43" s="12" t="str">
        <f>IF('3-PLANNING ANNUEL'!AS34="F","F","")</f>
        <v>F</v>
      </c>
      <c r="AG43" s="12" t="str">
        <f>IF(OR(AND('3-PLANNING ANNUEL'!AQ34&gt;='3-PLANNING ANNUEL'!$K$7,'3-PLANNING ANNUEL'!AQ34&lt;='3-PLANNING ANNUEL'!$N$7),AND('3-PLANNING ANNUEL'!AQ34&gt;='3-PLANNING ANNUEL'!$K$8,'3-PLANNING ANNUEL'!AQ34&lt;='3-PLANNING ANNUEL'!$N$8),AND('3-PLANNING ANNUEL'!AQ34&gt;='3-PLANNING ANNUEL'!$K$9,'3-PLANNING ANNUEL'!AQ34&lt;='3-PLANNING ANNUEL'!$N$9),AND('3-PLANNING ANNUEL'!AQ34&gt;='3-PLANNING ANNUEL'!$K$10,'3-PLANNING ANNUEL'!AQ34&lt;='3-PLANNING ANNUEL'!$N$10),AND('3-PLANNING ANNUEL'!AQ34&gt;='3-PLANNING ANNUEL'!$K$11,'3-PLANNING ANNUEL'!AQ34&lt;='3-PLANNING ANNUEL'!$N$11)),"V","")</f>
        <v>V</v>
      </c>
      <c r="AH43" s="174">
        <f>IF(AND(AF43="F",AG43=""),(VLOOKUP('3-PLANNING ANNUEL'!AH34,PARAMETRES!$A$16:$B$20,2,FALSE)),0)</f>
        <v>0</v>
      </c>
      <c r="AI43" s="12" t="str">
        <f>IF('3-PLANNING ANNUEL'!AW34="F","F","")</f>
        <v/>
      </c>
      <c r="AJ43" s="12" t="str">
        <f>IF(OR(AND('3-PLANNING ANNUEL'!AU34&gt;='3-PLANNING ANNUEL'!$K$7,'3-PLANNING ANNUEL'!AU34&lt;='3-PLANNING ANNUEL'!$N$7),AND('3-PLANNING ANNUEL'!AU34&gt;='3-PLANNING ANNUEL'!$K$8,'3-PLANNING ANNUEL'!AU34&lt;='3-PLANNING ANNUEL'!$N$8),AND('3-PLANNING ANNUEL'!AU34&gt;='3-PLANNING ANNUEL'!$K$9,'3-PLANNING ANNUEL'!AU34&lt;='3-PLANNING ANNUEL'!$N$9),AND('3-PLANNING ANNUEL'!AU34&gt;='3-PLANNING ANNUEL'!$K$10,'3-PLANNING ANNUEL'!AU34&lt;='3-PLANNING ANNUEL'!$N$10),AND('3-PLANNING ANNUEL'!AU34&gt;='3-PLANNING ANNUEL'!$K$11,'3-PLANNING ANNUEL'!AU34&lt;='3-PLANNING ANNUEL'!$N$11)),"V","")</f>
        <v>V</v>
      </c>
      <c r="AK43" s="174">
        <f>IF(AND(AI43="F",AJ43=""),(VLOOKUP('3-PLANNING ANNUEL'!AH34,PARAMETRES!$A$16:$B$20,2,FALSE)),0)</f>
        <v>0</v>
      </c>
    </row>
    <row r="44" spans="1:37" x14ac:dyDescent="0.3">
      <c r="A44" s="1">
        <v>15</v>
      </c>
      <c r="B44" s="12" t="str">
        <f>IF('3-PLANNING ANNUEL'!E35="F","F","")</f>
        <v/>
      </c>
      <c r="C44" s="12" t="str">
        <f>IF(OR(AND('3-PLANNING ANNUEL'!C35&gt;='3-PLANNING ANNUEL'!$K$7,'3-PLANNING ANNUEL'!C35&lt;='3-PLANNING ANNUEL'!$N$7),AND('3-PLANNING ANNUEL'!C35&gt;='3-PLANNING ANNUEL'!$K$8,'3-PLANNING ANNUEL'!C35&lt;='3-PLANNING ANNUEL'!$N$8),AND('3-PLANNING ANNUEL'!C35&gt;='3-PLANNING ANNUEL'!$K$9,'3-PLANNING ANNUEL'!C35&lt;='3-PLANNING ANNUEL'!$N$9),AND('3-PLANNING ANNUEL'!C35&gt;='3-PLANNING ANNUEL'!$K$10,'3-PLANNING ANNUEL'!C35&lt;='3-PLANNING ANNUEL'!$N$10),AND('3-PLANNING ANNUEL'!C35&gt;='3-PLANNING ANNUEL'!$K$11,'3-PLANNING ANNUEL'!C35&lt;='3-PLANNING ANNUEL'!$N$11)),"V","")</f>
        <v/>
      </c>
      <c r="D44" s="174">
        <f>IF(AND(B44="F",C44=""),(VLOOKUP('3-PLANNING ANNUEL'!B35,PARAMETRES!$A$16:$B$20,2,FALSE)),0)</f>
        <v>0</v>
      </c>
      <c r="E44" s="12" t="str">
        <f>IF('3-PLANNING ANNUEL'!I35="F","F","")</f>
        <v/>
      </c>
      <c r="F44" s="12" t="str">
        <f>IF(OR(AND('3-PLANNING ANNUEL'!G35&gt;='3-PLANNING ANNUEL'!$K$7,'3-PLANNING ANNUEL'!G35&lt;='3-PLANNING ANNUEL'!$N$7),AND('3-PLANNING ANNUEL'!G35&gt;='3-PLANNING ANNUEL'!$K$8,'3-PLANNING ANNUEL'!G35&lt;='3-PLANNING ANNUEL'!$N$8),AND('3-PLANNING ANNUEL'!G35&gt;='3-PLANNING ANNUEL'!$K$9,'3-PLANNING ANNUEL'!G35&lt;='3-PLANNING ANNUEL'!$N$9),AND('3-PLANNING ANNUEL'!G35&gt;='3-PLANNING ANNUEL'!$K$10,'3-PLANNING ANNUEL'!G35&lt;='3-PLANNING ANNUEL'!$N$10),AND('3-PLANNING ANNUEL'!G35&gt;='3-PLANNING ANNUEL'!$K$11,'3-PLANNING ANNUEL'!G35&lt;='3-PLANNING ANNUEL'!$N$11)),"V","")</f>
        <v/>
      </c>
      <c r="G44" s="174">
        <f>IF(AND(E44="F",F44=""),(VLOOKUP('3-PLANNING ANNUEL'!F35,PARAMETRES!$A$16:$B$20,2,FALSE)),0)</f>
        <v>0</v>
      </c>
      <c r="H44" s="12" t="str">
        <f>IF('3-PLANNING ANNUEL'!M35="F","F","")</f>
        <v/>
      </c>
      <c r="I44" s="12" t="str">
        <f>IF(OR(AND('3-PLANNING ANNUEL'!K35&gt;='3-PLANNING ANNUEL'!$K$7,'3-PLANNING ANNUEL'!K35&lt;='3-PLANNING ANNUEL'!$N$7),AND('3-PLANNING ANNUEL'!K35&gt;='3-PLANNING ANNUEL'!$K$8,'3-PLANNING ANNUEL'!K35&lt;='3-PLANNING ANNUEL'!$N$8),AND('3-PLANNING ANNUEL'!K35&gt;='3-PLANNING ANNUEL'!$K$9,'3-PLANNING ANNUEL'!K35&lt;='3-PLANNING ANNUEL'!$N$9),AND('3-PLANNING ANNUEL'!K35&gt;='3-PLANNING ANNUEL'!$K$10,'3-PLANNING ANNUEL'!K35&lt;='3-PLANNING ANNUEL'!$N$10),AND('3-PLANNING ANNUEL'!K35&gt;='3-PLANNING ANNUEL'!$K$11,'3-PLANNING ANNUEL'!K35&lt;='3-PLANNING ANNUEL'!$N$11)),"V","")</f>
        <v/>
      </c>
      <c r="J44" s="174">
        <f>IF(AND(H44="F",I44=""),(VLOOKUP('3-PLANNING ANNUEL'!J35,PARAMETRES!$A$16:$B$20,2,FALSE)),0)</f>
        <v>0</v>
      </c>
      <c r="K44" s="12" t="str">
        <f>IF('3-PLANNING ANNUEL'!Q35="F","F","")</f>
        <v/>
      </c>
      <c r="L44" s="12" t="str">
        <f>IF(OR(AND('3-PLANNING ANNUEL'!O35&gt;='3-PLANNING ANNUEL'!$K$7,'3-PLANNING ANNUEL'!O35&lt;='3-PLANNING ANNUEL'!$N$7),AND('3-PLANNING ANNUEL'!O35&gt;='3-PLANNING ANNUEL'!$K$8,'3-PLANNING ANNUEL'!O35&lt;='3-PLANNING ANNUEL'!$N$8),AND('3-PLANNING ANNUEL'!O35&gt;='3-PLANNING ANNUEL'!$K$9,'3-PLANNING ANNUEL'!O35&lt;='3-PLANNING ANNUEL'!$N$9),AND('3-PLANNING ANNUEL'!O35&gt;='3-PLANNING ANNUEL'!$K$10,'3-PLANNING ANNUEL'!O35&lt;='3-PLANNING ANNUEL'!$N$10),AND('3-PLANNING ANNUEL'!O35&gt;='3-PLANNING ANNUEL'!$K$11,'3-PLANNING ANNUEL'!O35&lt;='3-PLANNING ANNUEL'!$N$11)),"V","")</f>
        <v/>
      </c>
      <c r="M44" s="174">
        <f>IF(AND(K44="F",L44=""),(VLOOKUP('3-PLANNING ANNUEL'!N35,PARAMETRES!$A$16:$B$20,2,FALSE)),0)</f>
        <v>0</v>
      </c>
      <c r="N44" s="12" t="str">
        <f>IF('3-PLANNING ANNUEL'!U35="F","F","")</f>
        <v/>
      </c>
      <c r="O44" s="12" t="str">
        <f>IF(OR(AND('3-PLANNING ANNUEL'!S35&gt;='3-PLANNING ANNUEL'!$K$7,'3-PLANNING ANNUEL'!S35&lt;='3-PLANNING ANNUEL'!$N$7),AND('3-PLANNING ANNUEL'!S35&gt;='3-PLANNING ANNUEL'!$K$8,'3-PLANNING ANNUEL'!S35&lt;='3-PLANNING ANNUEL'!$N$8),AND('3-PLANNING ANNUEL'!S35&gt;='3-PLANNING ANNUEL'!$K$9,'3-PLANNING ANNUEL'!S35&lt;='3-PLANNING ANNUEL'!$N$9),AND('3-PLANNING ANNUEL'!S35&gt;='3-PLANNING ANNUEL'!$K$10,'3-PLANNING ANNUEL'!S35&lt;='3-PLANNING ANNUEL'!$N$10),AND('3-PLANNING ANNUEL'!S35&gt;='3-PLANNING ANNUEL'!$K$11,'3-PLANNING ANNUEL'!S35&lt;='3-PLANNING ANNUEL'!$N$11)),"V","")</f>
        <v/>
      </c>
      <c r="P44" s="174">
        <f>IF(AND(N44="F",O44=""),(VLOOKUP('3-PLANNING ANNUEL'!R35,PARAMETRES!$A$16:$B$20,2,FALSE)),0)</f>
        <v>0</v>
      </c>
      <c r="Q44" s="12" t="str">
        <f>IF('3-PLANNING ANNUEL'!Y35="F","F","")</f>
        <v/>
      </c>
      <c r="R44" s="12" t="str">
        <f>IF(OR(AND('3-PLANNING ANNUEL'!W35&gt;='3-PLANNING ANNUEL'!$K$7,'3-PLANNING ANNUEL'!W35&lt;='3-PLANNING ANNUEL'!$N$7),AND('3-PLANNING ANNUEL'!W35&gt;='3-PLANNING ANNUEL'!$K$8,'3-PLANNING ANNUEL'!W35&lt;='3-PLANNING ANNUEL'!$N$8),AND('3-PLANNING ANNUEL'!W35&gt;='3-PLANNING ANNUEL'!$K$9,'3-PLANNING ANNUEL'!W35&lt;='3-PLANNING ANNUEL'!$N$9),AND('3-PLANNING ANNUEL'!W35&gt;='3-PLANNING ANNUEL'!$K$10,'3-PLANNING ANNUEL'!W35&lt;='3-PLANNING ANNUEL'!$N$10),AND('3-PLANNING ANNUEL'!W35&gt;='3-PLANNING ANNUEL'!$K$11,'3-PLANNING ANNUEL'!W35&lt;='3-PLANNING ANNUEL'!$N$11)),"V","")</f>
        <v>V</v>
      </c>
      <c r="S44" s="174">
        <f>IF(AND(Q44="F",R44=""),(VLOOKUP('3-PLANNING ANNUEL'!V35,PARAMETRES!$A$16:$B$20,2,FALSE)),0)</f>
        <v>0</v>
      </c>
      <c r="T44" s="12" t="str">
        <f>IF('3-PLANNING ANNUEL'!AC35="F","F","")</f>
        <v/>
      </c>
      <c r="U44" s="12" t="str">
        <f>IF(OR(AND('3-PLANNING ANNUEL'!AA35&gt;='3-PLANNING ANNUEL'!$K$7,'3-PLANNING ANNUEL'!AA35&lt;='3-PLANNING ANNUEL'!$N$7),AND('3-PLANNING ANNUEL'!AA35&gt;='3-PLANNING ANNUEL'!$K$8,'3-PLANNING ANNUEL'!AA35&lt;='3-PLANNING ANNUEL'!$N$8),AND('3-PLANNING ANNUEL'!AA35&gt;='3-PLANNING ANNUEL'!$K$9,'3-PLANNING ANNUEL'!AA35&lt;='3-PLANNING ANNUEL'!$N$9),AND('3-PLANNING ANNUEL'!AA35&gt;='3-PLANNING ANNUEL'!$K$10,'3-PLANNING ANNUEL'!AA35&lt;='3-PLANNING ANNUEL'!$N$10),AND('3-PLANNING ANNUEL'!AA35&gt;='3-PLANNING ANNUEL'!$K$11,'3-PLANNING ANNUEL'!AA35&lt;='3-PLANNING ANNUEL'!$N$11)),"V","")</f>
        <v/>
      </c>
      <c r="V44" s="174">
        <f>IF(AND(T44="F",U44=""),(VLOOKUP('3-PLANNING ANNUEL'!Z35,PARAMETRES!$A$16:$B$20,2,FALSE)),0)</f>
        <v>0</v>
      </c>
      <c r="W44" s="12" t="str">
        <f>IF('3-PLANNING ANNUEL'!AG35="F","F","")</f>
        <v/>
      </c>
      <c r="X44" s="12" t="str">
        <f>IF(OR(AND('3-PLANNING ANNUEL'!AE35&gt;='3-PLANNING ANNUEL'!$K$7,'3-PLANNING ANNUEL'!AE35&lt;='3-PLANNING ANNUEL'!$N$7),AND('3-PLANNING ANNUEL'!AE35&gt;='3-PLANNING ANNUEL'!$K$8,'3-PLANNING ANNUEL'!AE35&lt;='3-PLANNING ANNUEL'!$N$8),AND('3-PLANNING ANNUEL'!AE35&gt;='3-PLANNING ANNUEL'!$K$9,'3-PLANNING ANNUEL'!AE35&lt;='3-PLANNING ANNUEL'!$N$9),AND('3-PLANNING ANNUEL'!AE35&gt;='3-PLANNING ANNUEL'!$K$10,'3-PLANNING ANNUEL'!AE35&lt;='3-PLANNING ANNUEL'!$N$10),AND('3-PLANNING ANNUEL'!AE35&gt;='3-PLANNING ANNUEL'!$K$11,'3-PLANNING ANNUEL'!AE35&lt;='3-PLANNING ANNUEL'!$N$11)),"V","")</f>
        <v>V</v>
      </c>
      <c r="Y44" s="174">
        <f>IF(AND(W44="F",X44=""),(VLOOKUP('3-PLANNING ANNUEL'!AD35,PARAMETRES!$A$16:$B$20,2,FALSE)),0)</f>
        <v>0</v>
      </c>
      <c r="Z44" s="12" t="str">
        <f>IF('3-PLANNING ANNUEL'!AK35="F","F","")</f>
        <v/>
      </c>
      <c r="AA44" s="12" t="str">
        <f>IF(OR(AND('3-PLANNING ANNUEL'!AI35&gt;='3-PLANNING ANNUEL'!$K$7,'3-PLANNING ANNUEL'!AI35&lt;='3-PLANNING ANNUEL'!$N$7),AND('3-PLANNING ANNUEL'!AI35&gt;='3-PLANNING ANNUEL'!$K$8,'3-PLANNING ANNUEL'!AI35&lt;='3-PLANNING ANNUEL'!$N$8),AND('3-PLANNING ANNUEL'!AI35&gt;='3-PLANNING ANNUEL'!$K$9,'3-PLANNING ANNUEL'!AI35&lt;='3-PLANNING ANNUEL'!$N$9),AND('3-PLANNING ANNUEL'!AI35&gt;='3-PLANNING ANNUEL'!$K$10,'3-PLANNING ANNUEL'!AI35&lt;='3-PLANNING ANNUEL'!$N$10),AND('3-PLANNING ANNUEL'!AI35&gt;='3-PLANNING ANNUEL'!$K$11,'3-PLANNING ANNUEL'!AI35&lt;='3-PLANNING ANNUEL'!$N$11)),"V","")</f>
        <v/>
      </c>
      <c r="AB44" s="174">
        <f>IF(AND(Z44="F",AA44=""),(VLOOKUP('3-PLANNING ANNUEL'!AH35,PARAMETRES!$A$16:$B$20,2,FALSE)),0)</f>
        <v>0</v>
      </c>
      <c r="AC44" s="12" t="str">
        <f>IF('3-PLANNING ANNUEL'!AO35="F","F","")</f>
        <v/>
      </c>
      <c r="AD44" s="12" t="str">
        <f>IF(OR(AND('3-PLANNING ANNUEL'!AM35&gt;='3-PLANNING ANNUEL'!$K$7,'3-PLANNING ANNUEL'!AM35&lt;='3-PLANNING ANNUEL'!$N$7),AND('3-PLANNING ANNUEL'!AM35&gt;='3-PLANNING ANNUEL'!$K$8,'3-PLANNING ANNUEL'!AM35&lt;='3-PLANNING ANNUEL'!$N$8),AND('3-PLANNING ANNUEL'!AM35&gt;='3-PLANNING ANNUEL'!$K$9,'3-PLANNING ANNUEL'!AM35&lt;='3-PLANNING ANNUEL'!$N$9),AND('3-PLANNING ANNUEL'!AM35&gt;='3-PLANNING ANNUEL'!$K$10,'3-PLANNING ANNUEL'!AM35&lt;='3-PLANNING ANNUEL'!$N$10),AND('3-PLANNING ANNUEL'!AM35&gt;='3-PLANNING ANNUEL'!$K$11,'3-PLANNING ANNUEL'!AM35&lt;='3-PLANNING ANNUEL'!$N$11)),"V","")</f>
        <v/>
      </c>
      <c r="AE44" s="174">
        <f>IF(AND(AC44="F",AD44=""),(VLOOKUP('3-PLANNING ANNUEL'!AL35,PARAMETRES!$A$16:$B$20,2,FALSE)),0)</f>
        <v>0</v>
      </c>
      <c r="AF44" s="12" t="str">
        <f>IF('3-PLANNING ANNUEL'!AS35="F","F","")</f>
        <v/>
      </c>
      <c r="AG44" s="12" t="str">
        <f>IF(OR(AND('3-PLANNING ANNUEL'!AQ35&gt;='3-PLANNING ANNUEL'!$K$7,'3-PLANNING ANNUEL'!AQ35&lt;='3-PLANNING ANNUEL'!$N$7),AND('3-PLANNING ANNUEL'!AQ35&gt;='3-PLANNING ANNUEL'!$K$8,'3-PLANNING ANNUEL'!AQ35&lt;='3-PLANNING ANNUEL'!$N$8),AND('3-PLANNING ANNUEL'!AQ35&gt;='3-PLANNING ANNUEL'!$K$9,'3-PLANNING ANNUEL'!AQ35&lt;='3-PLANNING ANNUEL'!$N$9),AND('3-PLANNING ANNUEL'!AQ35&gt;='3-PLANNING ANNUEL'!$K$10,'3-PLANNING ANNUEL'!AQ35&lt;='3-PLANNING ANNUEL'!$N$10),AND('3-PLANNING ANNUEL'!AQ35&gt;='3-PLANNING ANNUEL'!$K$11,'3-PLANNING ANNUEL'!AQ35&lt;='3-PLANNING ANNUEL'!$N$11)),"V","")</f>
        <v>V</v>
      </c>
      <c r="AH44" s="174">
        <f>IF(AND(AF44="F",AG44=""),(VLOOKUP('3-PLANNING ANNUEL'!AH35,PARAMETRES!$A$16:$B$20,2,FALSE)),0)</f>
        <v>0</v>
      </c>
      <c r="AI44" s="12" t="str">
        <f>IF('3-PLANNING ANNUEL'!AW35="F","F","")</f>
        <v>F</v>
      </c>
      <c r="AJ44" s="12" t="str">
        <f>IF(OR(AND('3-PLANNING ANNUEL'!AU35&gt;='3-PLANNING ANNUEL'!$K$7,'3-PLANNING ANNUEL'!AU35&lt;='3-PLANNING ANNUEL'!$N$7),AND('3-PLANNING ANNUEL'!AU35&gt;='3-PLANNING ANNUEL'!$K$8,'3-PLANNING ANNUEL'!AU35&lt;='3-PLANNING ANNUEL'!$N$8),AND('3-PLANNING ANNUEL'!AU35&gt;='3-PLANNING ANNUEL'!$K$9,'3-PLANNING ANNUEL'!AU35&lt;='3-PLANNING ANNUEL'!$N$9),AND('3-PLANNING ANNUEL'!AU35&gt;='3-PLANNING ANNUEL'!$K$10,'3-PLANNING ANNUEL'!AU35&lt;='3-PLANNING ANNUEL'!$N$10),AND('3-PLANNING ANNUEL'!AU35&gt;='3-PLANNING ANNUEL'!$K$11,'3-PLANNING ANNUEL'!AU35&lt;='3-PLANNING ANNUEL'!$N$11)),"V","")</f>
        <v>V</v>
      </c>
      <c r="AK44" s="174">
        <f>IF(AND(AI44="F",AJ44=""),(VLOOKUP('3-PLANNING ANNUEL'!AH35,PARAMETRES!$A$16:$B$20,2,FALSE)),0)</f>
        <v>0</v>
      </c>
    </row>
    <row r="45" spans="1:37" x14ac:dyDescent="0.3">
      <c r="A45" s="1">
        <v>16</v>
      </c>
      <c r="B45" s="12" t="str">
        <f>IF('3-PLANNING ANNUEL'!E36="F","F","")</f>
        <v/>
      </c>
      <c r="C45" s="12" t="str">
        <f>IF(OR(AND('3-PLANNING ANNUEL'!C36&gt;='3-PLANNING ANNUEL'!$K$7,'3-PLANNING ANNUEL'!C36&lt;='3-PLANNING ANNUEL'!$N$7),AND('3-PLANNING ANNUEL'!C36&gt;='3-PLANNING ANNUEL'!$K$8,'3-PLANNING ANNUEL'!C36&lt;='3-PLANNING ANNUEL'!$N$8),AND('3-PLANNING ANNUEL'!C36&gt;='3-PLANNING ANNUEL'!$K$9,'3-PLANNING ANNUEL'!C36&lt;='3-PLANNING ANNUEL'!$N$9),AND('3-PLANNING ANNUEL'!C36&gt;='3-PLANNING ANNUEL'!$K$10,'3-PLANNING ANNUEL'!C36&lt;='3-PLANNING ANNUEL'!$N$10),AND('3-PLANNING ANNUEL'!C36&gt;='3-PLANNING ANNUEL'!$K$11,'3-PLANNING ANNUEL'!C36&lt;='3-PLANNING ANNUEL'!$N$11)),"V","")</f>
        <v/>
      </c>
      <c r="D45" s="174">
        <f>IF(AND(B45="F",C45=""),(VLOOKUP('3-PLANNING ANNUEL'!B36,PARAMETRES!$A$16:$B$20,2,FALSE)),0)</f>
        <v>0</v>
      </c>
      <c r="E45" s="12" t="str">
        <f>IF('3-PLANNING ANNUEL'!I36="F","F","")</f>
        <v/>
      </c>
      <c r="F45" s="12" t="str">
        <f>IF(OR(AND('3-PLANNING ANNUEL'!G36&gt;='3-PLANNING ANNUEL'!$K$7,'3-PLANNING ANNUEL'!G36&lt;='3-PLANNING ANNUEL'!$N$7),AND('3-PLANNING ANNUEL'!G36&gt;='3-PLANNING ANNUEL'!$K$8,'3-PLANNING ANNUEL'!G36&lt;='3-PLANNING ANNUEL'!$N$8),AND('3-PLANNING ANNUEL'!G36&gt;='3-PLANNING ANNUEL'!$K$9,'3-PLANNING ANNUEL'!G36&lt;='3-PLANNING ANNUEL'!$N$9),AND('3-PLANNING ANNUEL'!G36&gt;='3-PLANNING ANNUEL'!$K$10,'3-PLANNING ANNUEL'!G36&lt;='3-PLANNING ANNUEL'!$N$10),AND('3-PLANNING ANNUEL'!G36&gt;='3-PLANNING ANNUEL'!$K$11,'3-PLANNING ANNUEL'!G36&lt;='3-PLANNING ANNUEL'!$N$11)),"V","")</f>
        <v/>
      </c>
      <c r="G45" s="174">
        <f>IF(AND(E45="F",F45=""),(VLOOKUP('3-PLANNING ANNUEL'!F36,PARAMETRES!$A$16:$B$20,2,FALSE)),0)</f>
        <v>0</v>
      </c>
      <c r="H45" s="12" t="str">
        <f>IF('3-PLANNING ANNUEL'!M36="F","F","")</f>
        <v/>
      </c>
      <c r="I45" s="12" t="str">
        <f>IF(OR(AND('3-PLANNING ANNUEL'!K36&gt;='3-PLANNING ANNUEL'!$K$7,'3-PLANNING ANNUEL'!K36&lt;='3-PLANNING ANNUEL'!$N$7),AND('3-PLANNING ANNUEL'!K36&gt;='3-PLANNING ANNUEL'!$K$8,'3-PLANNING ANNUEL'!K36&lt;='3-PLANNING ANNUEL'!$N$8),AND('3-PLANNING ANNUEL'!K36&gt;='3-PLANNING ANNUEL'!$K$9,'3-PLANNING ANNUEL'!K36&lt;='3-PLANNING ANNUEL'!$N$9),AND('3-PLANNING ANNUEL'!K36&gt;='3-PLANNING ANNUEL'!$K$10,'3-PLANNING ANNUEL'!K36&lt;='3-PLANNING ANNUEL'!$N$10),AND('3-PLANNING ANNUEL'!K36&gt;='3-PLANNING ANNUEL'!$K$11,'3-PLANNING ANNUEL'!K36&lt;='3-PLANNING ANNUEL'!$N$11)),"V","")</f>
        <v/>
      </c>
      <c r="J45" s="174">
        <f>IF(AND(H45="F",I45=""),(VLOOKUP('3-PLANNING ANNUEL'!J36,PARAMETRES!$A$16:$B$20,2,FALSE)),0)</f>
        <v>0</v>
      </c>
      <c r="K45" s="12" t="str">
        <f>IF('3-PLANNING ANNUEL'!Q36="F","F","")</f>
        <v/>
      </c>
      <c r="L45" s="12" t="str">
        <f>IF(OR(AND('3-PLANNING ANNUEL'!O36&gt;='3-PLANNING ANNUEL'!$K$7,'3-PLANNING ANNUEL'!O36&lt;='3-PLANNING ANNUEL'!$N$7),AND('3-PLANNING ANNUEL'!O36&gt;='3-PLANNING ANNUEL'!$K$8,'3-PLANNING ANNUEL'!O36&lt;='3-PLANNING ANNUEL'!$N$8),AND('3-PLANNING ANNUEL'!O36&gt;='3-PLANNING ANNUEL'!$K$9,'3-PLANNING ANNUEL'!O36&lt;='3-PLANNING ANNUEL'!$N$9),AND('3-PLANNING ANNUEL'!O36&gt;='3-PLANNING ANNUEL'!$K$10,'3-PLANNING ANNUEL'!O36&lt;='3-PLANNING ANNUEL'!$N$10),AND('3-PLANNING ANNUEL'!O36&gt;='3-PLANNING ANNUEL'!$K$11,'3-PLANNING ANNUEL'!O36&lt;='3-PLANNING ANNUEL'!$N$11)),"V","")</f>
        <v/>
      </c>
      <c r="M45" s="174">
        <f>IF(AND(K45="F",L45=""),(VLOOKUP('3-PLANNING ANNUEL'!N36,PARAMETRES!$A$16:$B$20,2,FALSE)),0)</f>
        <v>0</v>
      </c>
      <c r="N45" s="12" t="str">
        <f>IF('3-PLANNING ANNUEL'!U36="F","F","")</f>
        <v/>
      </c>
      <c r="O45" s="12" t="str">
        <f>IF(OR(AND('3-PLANNING ANNUEL'!S36&gt;='3-PLANNING ANNUEL'!$K$7,'3-PLANNING ANNUEL'!S36&lt;='3-PLANNING ANNUEL'!$N$7),AND('3-PLANNING ANNUEL'!S36&gt;='3-PLANNING ANNUEL'!$K$8,'3-PLANNING ANNUEL'!S36&lt;='3-PLANNING ANNUEL'!$N$8),AND('3-PLANNING ANNUEL'!S36&gt;='3-PLANNING ANNUEL'!$K$9,'3-PLANNING ANNUEL'!S36&lt;='3-PLANNING ANNUEL'!$N$9),AND('3-PLANNING ANNUEL'!S36&gt;='3-PLANNING ANNUEL'!$K$10,'3-PLANNING ANNUEL'!S36&lt;='3-PLANNING ANNUEL'!$N$10),AND('3-PLANNING ANNUEL'!S36&gt;='3-PLANNING ANNUEL'!$K$11,'3-PLANNING ANNUEL'!S36&lt;='3-PLANNING ANNUEL'!$N$11)),"V","")</f>
        <v/>
      </c>
      <c r="P45" s="174">
        <f>IF(AND(N45="F",O45=""),(VLOOKUP('3-PLANNING ANNUEL'!R36,PARAMETRES!$A$16:$B$20,2,FALSE)),0)</f>
        <v>0</v>
      </c>
      <c r="Q45" s="12" t="str">
        <f>IF('3-PLANNING ANNUEL'!Y36="F","F","")</f>
        <v/>
      </c>
      <c r="R45" s="12" t="str">
        <f>IF(OR(AND('3-PLANNING ANNUEL'!W36&gt;='3-PLANNING ANNUEL'!$K$7,'3-PLANNING ANNUEL'!W36&lt;='3-PLANNING ANNUEL'!$N$7),AND('3-PLANNING ANNUEL'!W36&gt;='3-PLANNING ANNUEL'!$K$8,'3-PLANNING ANNUEL'!W36&lt;='3-PLANNING ANNUEL'!$N$8),AND('3-PLANNING ANNUEL'!W36&gt;='3-PLANNING ANNUEL'!$K$9,'3-PLANNING ANNUEL'!W36&lt;='3-PLANNING ANNUEL'!$N$9),AND('3-PLANNING ANNUEL'!W36&gt;='3-PLANNING ANNUEL'!$K$10,'3-PLANNING ANNUEL'!W36&lt;='3-PLANNING ANNUEL'!$N$10),AND('3-PLANNING ANNUEL'!W36&gt;='3-PLANNING ANNUEL'!$K$11,'3-PLANNING ANNUEL'!W36&lt;='3-PLANNING ANNUEL'!$N$11)),"V","")</f>
        <v>V</v>
      </c>
      <c r="S45" s="174">
        <f>IF(AND(Q45="F",R45=""),(VLOOKUP('3-PLANNING ANNUEL'!V36,PARAMETRES!$A$16:$B$20,2,FALSE)),0)</f>
        <v>0</v>
      </c>
      <c r="T45" s="12" t="str">
        <f>IF('3-PLANNING ANNUEL'!AC36="F","F","")</f>
        <v/>
      </c>
      <c r="U45" s="12" t="str">
        <f>IF(OR(AND('3-PLANNING ANNUEL'!AA36&gt;='3-PLANNING ANNUEL'!$K$7,'3-PLANNING ANNUEL'!AA36&lt;='3-PLANNING ANNUEL'!$N$7),AND('3-PLANNING ANNUEL'!AA36&gt;='3-PLANNING ANNUEL'!$K$8,'3-PLANNING ANNUEL'!AA36&lt;='3-PLANNING ANNUEL'!$N$8),AND('3-PLANNING ANNUEL'!AA36&gt;='3-PLANNING ANNUEL'!$K$9,'3-PLANNING ANNUEL'!AA36&lt;='3-PLANNING ANNUEL'!$N$9),AND('3-PLANNING ANNUEL'!AA36&gt;='3-PLANNING ANNUEL'!$K$10,'3-PLANNING ANNUEL'!AA36&lt;='3-PLANNING ANNUEL'!$N$10),AND('3-PLANNING ANNUEL'!AA36&gt;='3-PLANNING ANNUEL'!$K$11,'3-PLANNING ANNUEL'!AA36&lt;='3-PLANNING ANNUEL'!$N$11)),"V","")</f>
        <v/>
      </c>
      <c r="V45" s="174">
        <f>IF(AND(T45="F",U45=""),(VLOOKUP('3-PLANNING ANNUEL'!Z36,PARAMETRES!$A$16:$B$20,2,FALSE)),0)</f>
        <v>0</v>
      </c>
      <c r="W45" s="12" t="str">
        <f>IF('3-PLANNING ANNUEL'!AG36="F","F","")</f>
        <v/>
      </c>
      <c r="X45" s="12" t="str">
        <f>IF(OR(AND('3-PLANNING ANNUEL'!AE36&gt;='3-PLANNING ANNUEL'!$K$7,'3-PLANNING ANNUEL'!AE36&lt;='3-PLANNING ANNUEL'!$N$7),AND('3-PLANNING ANNUEL'!AE36&gt;='3-PLANNING ANNUEL'!$K$8,'3-PLANNING ANNUEL'!AE36&lt;='3-PLANNING ANNUEL'!$N$8),AND('3-PLANNING ANNUEL'!AE36&gt;='3-PLANNING ANNUEL'!$K$9,'3-PLANNING ANNUEL'!AE36&lt;='3-PLANNING ANNUEL'!$N$9),AND('3-PLANNING ANNUEL'!AE36&gt;='3-PLANNING ANNUEL'!$K$10,'3-PLANNING ANNUEL'!AE36&lt;='3-PLANNING ANNUEL'!$N$10),AND('3-PLANNING ANNUEL'!AE36&gt;='3-PLANNING ANNUEL'!$K$11,'3-PLANNING ANNUEL'!AE36&lt;='3-PLANNING ANNUEL'!$N$11)),"V","")</f>
        <v>V</v>
      </c>
      <c r="Y45" s="174">
        <f>IF(AND(W45="F",X45=""),(VLOOKUP('3-PLANNING ANNUEL'!AD36,PARAMETRES!$A$16:$B$20,2,FALSE)),0)</f>
        <v>0</v>
      </c>
      <c r="Z45" s="12" t="str">
        <f>IF('3-PLANNING ANNUEL'!AK36="F","F","")</f>
        <v/>
      </c>
      <c r="AA45" s="12" t="str">
        <f>IF(OR(AND('3-PLANNING ANNUEL'!AI36&gt;='3-PLANNING ANNUEL'!$K$7,'3-PLANNING ANNUEL'!AI36&lt;='3-PLANNING ANNUEL'!$N$7),AND('3-PLANNING ANNUEL'!AI36&gt;='3-PLANNING ANNUEL'!$K$8,'3-PLANNING ANNUEL'!AI36&lt;='3-PLANNING ANNUEL'!$N$8),AND('3-PLANNING ANNUEL'!AI36&gt;='3-PLANNING ANNUEL'!$K$9,'3-PLANNING ANNUEL'!AI36&lt;='3-PLANNING ANNUEL'!$N$9),AND('3-PLANNING ANNUEL'!AI36&gt;='3-PLANNING ANNUEL'!$K$10,'3-PLANNING ANNUEL'!AI36&lt;='3-PLANNING ANNUEL'!$N$10),AND('3-PLANNING ANNUEL'!AI36&gt;='3-PLANNING ANNUEL'!$K$11,'3-PLANNING ANNUEL'!AI36&lt;='3-PLANNING ANNUEL'!$N$11)),"V","")</f>
        <v/>
      </c>
      <c r="AB45" s="174">
        <f>IF(AND(Z45="F",AA45=""),(VLOOKUP('3-PLANNING ANNUEL'!AH36,PARAMETRES!$A$16:$B$20,2,FALSE)),0)</f>
        <v>0</v>
      </c>
      <c r="AC45" s="12" t="str">
        <f>IF('3-PLANNING ANNUEL'!AO36="F","F","")</f>
        <v/>
      </c>
      <c r="AD45" s="12" t="str">
        <f>IF(OR(AND('3-PLANNING ANNUEL'!AM36&gt;='3-PLANNING ANNUEL'!$K$7,'3-PLANNING ANNUEL'!AM36&lt;='3-PLANNING ANNUEL'!$N$7),AND('3-PLANNING ANNUEL'!AM36&gt;='3-PLANNING ANNUEL'!$K$8,'3-PLANNING ANNUEL'!AM36&lt;='3-PLANNING ANNUEL'!$N$8),AND('3-PLANNING ANNUEL'!AM36&gt;='3-PLANNING ANNUEL'!$K$9,'3-PLANNING ANNUEL'!AM36&lt;='3-PLANNING ANNUEL'!$N$9),AND('3-PLANNING ANNUEL'!AM36&gt;='3-PLANNING ANNUEL'!$K$10,'3-PLANNING ANNUEL'!AM36&lt;='3-PLANNING ANNUEL'!$N$10),AND('3-PLANNING ANNUEL'!AM36&gt;='3-PLANNING ANNUEL'!$K$11,'3-PLANNING ANNUEL'!AM36&lt;='3-PLANNING ANNUEL'!$N$11)),"V","")</f>
        <v/>
      </c>
      <c r="AE45" s="174">
        <f>IF(AND(AC45="F",AD45=""),(VLOOKUP('3-PLANNING ANNUEL'!AL36,PARAMETRES!$A$16:$B$20,2,FALSE)),0)</f>
        <v>0</v>
      </c>
      <c r="AF45" s="12" t="str">
        <f>IF('3-PLANNING ANNUEL'!AS36="F","F","")</f>
        <v/>
      </c>
      <c r="AG45" s="12" t="str">
        <f>IF(OR(AND('3-PLANNING ANNUEL'!AQ36&gt;='3-PLANNING ANNUEL'!$K$7,'3-PLANNING ANNUEL'!AQ36&lt;='3-PLANNING ANNUEL'!$N$7),AND('3-PLANNING ANNUEL'!AQ36&gt;='3-PLANNING ANNUEL'!$K$8,'3-PLANNING ANNUEL'!AQ36&lt;='3-PLANNING ANNUEL'!$N$8),AND('3-PLANNING ANNUEL'!AQ36&gt;='3-PLANNING ANNUEL'!$K$9,'3-PLANNING ANNUEL'!AQ36&lt;='3-PLANNING ANNUEL'!$N$9),AND('3-PLANNING ANNUEL'!AQ36&gt;='3-PLANNING ANNUEL'!$K$10,'3-PLANNING ANNUEL'!AQ36&lt;='3-PLANNING ANNUEL'!$N$10),AND('3-PLANNING ANNUEL'!AQ36&gt;='3-PLANNING ANNUEL'!$K$11,'3-PLANNING ANNUEL'!AQ36&lt;='3-PLANNING ANNUEL'!$N$11)),"V","")</f>
        <v>V</v>
      </c>
      <c r="AH45" s="174">
        <f>IF(AND(AF45="F",AG45=""),(VLOOKUP('3-PLANNING ANNUEL'!AH36,PARAMETRES!$A$16:$B$20,2,FALSE)),0)</f>
        <v>0</v>
      </c>
      <c r="AI45" s="12" t="str">
        <f>IF('3-PLANNING ANNUEL'!AW36="F","F","")</f>
        <v/>
      </c>
      <c r="AJ45" s="12" t="str">
        <f>IF(OR(AND('3-PLANNING ANNUEL'!AU36&gt;='3-PLANNING ANNUEL'!$K$7,'3-PLANNING ANNUEL'!AU36&lt;='3-PLANNING ANNUEL'!$N$7),AND('3-PLANNING ANNUEL'!AU36&gt;='3-PLANNING ANNUEL'!$K$8,'3-PLANNING ANNUEL'!AU36&lt;='3-PLANNING ANNUEL'!$N$8),AND('3-PLANNING ANNUEL'!AU36&gt;='3-PLANNING ANNUEL'!$K$9,'3-PLANNING ANNUEL'!AU36&lt;='3-PLANNING ANNUEL'!$N$9),AND('3-PLANNING ANNUEL'!AU36&gt;='3-PLANNING ANNUEL'!$K$10,'3-PLANNING ANNUEL'!AU36&lt;='3-PLANNING ANNUEL'!$N$10),AND('3-PLANNING ANNUEL'!AU36&gt;='3-PLANNING ANNUEL'!$K$11,'3-PLANNING ANNUEL'!AU36&lt;='3-PLANNING ANNUEL'!$N$11)),"V","")</f>
        <v>V</v>
      </c>
      <c r="AK45" s="174">
        <f>IF(AND(AI45="F",AJ45=""),(VLOOKUP('3-PLANNING ANNUEL'!AH36,PARAMETRES!$A$16:$B$20,2,FALSE)),0)</f>
        <v>0</v>
      </c>
    </row>
    <row r="46" spans="1:37" x14ac:dyDescent="0.3">
      <c r="A46" s="1">
        <v>17</v>
      </c>
      <c r="B46" s="12" t="str">
        <f>IF('3-PLANNING ANNUEL'!E37="F","F","")</f>
        <v/>
      </c>
      <c r="C46" s="12" t="str">
        <f>IF(OR(AND('3-PLANNING ANNUEL'!C37&gt;='3-PLANNING ANNUEL'!$K$7,'3-PLANNING ANNUEL'!C37&lt;='3-PLANNING ANNUEL'!$N$7),AND('3-PLANNING ANNUEL'!C37&gt;='3-PLANNING ANNUEL'!$K$8,'3-PLANNING ANNUEL'!C37&lt;='3-PLANNING ANNUEL'!$N$8),AND('3-PLANNING ANNUEL'!C37&gt;='3-PLANNING ANNUEL'!$K$9,'3-PLANNING ANNUEL'!C37&lt;='3-PLANNING ANNUEL'!$N$9),AND('3-PLANNING ANNUEL'!C37&gt;='3-PLANNING ANNUEL'!$K$10,'3-PLANNING ANNUEL'!C37&lt;='3-PLANNING ANNUEL'!$N$10),AND('3-PLANNING ANNUEL'!C37&gt;='3-PLANNING ANNUEL'!$K$11,'3-PLANNING ANNUEL'!C37&lt;='3-PLANNING ANNUEL'!$N$11)),"V","")</f>
        <v/>
      </c>
      <c r="D46" s="174">
        <f>IF(AND(B46="F",C46=""),(VLOOKUP('3-PLANNING ANNUEL'!B37,PARAMETRES!$A$16:$B$20,2,FALSE)),0)</f>
        <v>0</v>
      </c>
      <c r="E46" s="12" t="str">
        <f>IF('3-PLANNING ANNUEL'!I37="F","F","")</f>
        <v/>
      </c>
      <c r="F46" s="12" t="str">
        <f>IF(OR(AND('3-PLANNING ANNUEL'!G37&gt;='3-PLANNING ANNUEL'!$K$7,'3-PLANNING ANNUEL'!G37&lt;='3-PLANNING ANNUEL'!$N$7),AND('3-PLANNING ANNUEL'!G37&gt;='3-PLANNING ANNUEL'!$K$8,'3-PLANNING ANNUEL'!G37&lt;='3-PLANNING ANNUEL'!$N$8),AND('3-PLANNING ANNUEL'!G37&gt;='3-PLANNING ANNUEL'!$K$9,'3-PLANNING ANNUEL'!G37&lt;='3-PLANNING ANNUEL'!$N$9),AND('3-PLANNING ANNUEL'!G37&gt;='3-PLANNING ANNUEL'!$K$10,'3-PLANNING ANNUEL'!G37&lt;='3-PLANNING ANNUEL'!$N$10),AND('3-PLANNING ANNUEL'!G37&gt;='3-PLANNING ANNUEL'!$K$11,'3-PLANNING ANNUEL'!G37&lt;='3-PLANNING ANNUEL'!$N$11)),"V","")</f>
        <v/>
      </c>
      <c r="G46" s="174">
        <f>IF(AND(E46="F",F46=""),(VLOOKUP('3-PLANNING ANNUEL'!F37,PARAMETRES!$A$16:$B$20,2,FALSE)),0)</f>
        <v>0</v>
      </c>
      <c r="H46" s="12" t="str">
        <f>IF('3-PLANNING ANNUEL'!M37="F","F","")</f>
        <v/>
      </c>
      <c r="I46" s="12" t="str">
        <f>IF(OR(AND('3-PLANNING ANNUEL'!K37&gt;='3-PLANNING ANNUEL'!$K$7,'3-PLANNING ANNUEL'!K37&lt;='3-PLANNING ANNUEL'!$N$7),AND('3-PLANNING ANNUEL'!K37&gt;='3-PLANNING ANNUEL'!$K$8,'3-PLANNING ANNUEL'!K37&lt;='3-PLANNING ANNUEL'!$N$8),AND('3-PLANNING ANNUEL'!K37&gt;='3-PLANNING ANNUEL'!$K$9,'3-PLANNING ANNUEL'!K37&lt;='3-PLANNING ANNUEL'!$N$9),AND('3-PLANNING ANNUEL'!K37&gt;='3-PLANNING ANNUEL'!$K$10,'3-PLANNING ANNUEL'!K37&lt;='3-PLANNING ANNUEL'!$N$10),AND('3-PLANNING ANNUEL'!K37&gt;='3-PLANNING ANNUEL'!$K$11,'3-PLANNING ANNUEL'!K37&lt;='3-PLANNING ANNUEL'!$N$11)),"V","")</f>
        <v/>
      </c>
      <c r="J46" s="174">
        <f>IF(AND(H46="F",I46=""),(VLOOKUP('3-PLANNING ANNUEL'!J37,PARAMETRES!$A$16:$B$20,2,FALSE)),0)</f>
        <v>0</v>
      </c>
      <c r="K46" s="12" t="str">
        <f>IF('3-PLANNING ANNUEL'!Q37="F","F","")</f>
        <v/>
      </c>
      <c r="L46" s="12" t="str">
        <f>IF(OR(AND('3-PLANNING ANNUEL'!O37&gt;='3-PLANNING ANNUEL'!$K$7,'3-PLANNING ANNUEL'!O37&lt;='3-PLANNING ANNUEL'!$N$7),AND('3-PLANNING ANNUEL'!O37&gt;='3-PLANNING ANNUEL'!$K$8,'3-PLANNING ANNUEL'!O37&lt;='3-PLANNING ANNUEL'!$N$8),AND('3-PLANNING ANNUEL'!O37&gt;='3-PLANNING ANNUEL'!$K$9,'3-PLANNING ANNUEL'!O37&lt;='3-PLANNING ANNUEL'!$N$9),AND('3-PLANNING ANNUEL'!O37&gt;='3-PLANNING ANNUEL'!$K$10,'3-PLANNING ANNUEL'!O37&lt;='3-PLANNING ANNUEL'!$N$10),AND('3-PLANNING ANNUEL'!O37&gt;='3-PLANNING ANNUEL'!$K$11,'3-PLANNING ANNUEL'!O37&lt;='3-PLANNING ANNUEL'!$N$11)),"V","")</f>
        <v/>
      </c>
      <c r="M46" s="174">
        <f>IF(AND(K46="F",L46=""),(VLOOKUP('3-PLANNING ANNUEL'!N37,PARAMETRES!$A$16:$B$20,2,FALSE)),0)</f>
        <v>0</v>
      </c>
      <c r="N46" s="12" t="str">
        <f>IF('3-PLANNING ANNUEL'!U37="F","F","")</f>
        <v/>
      </c>
      <c r="O46" s="12" t="str">
        <f>IF(OR(AND('3-PLANNING ANNUEL'!S37&gt;='3-PLANNING ANNUEL'!$K$7,'3-PLANNING ANNUEL'!S37&lt;='3-PLANNING ANNUEL'!$N$7),AND('3-PLANNING ANNUEL'!S37&gt;='3-PLANNING ANNUEL'!$K$8,'3-PLANNING ANNUEL'!S37&lt;='3-PLANNING ANNUEL'!$N$8),AND('3-PLANNING ANNUEL'!S37&gt;='3-PLANNING ANNUEL'!$K$9,'3-PLANNING ANNUEL'!S37&lt;='3-PLANNING ANNUEL'!$N$9),AND('3-PLANNING ANNUEL'!S37&gt;='3-PLANNING ANNUEL'!$K$10,'3-PLANNING ANNUEL'!S37&lt;='3-PLANNING ANNUEL'!$N$10),AND('3-PLANNING ANNUEL'!S37&gt;='3-PLANNING ANNUEL'!$K$11,'3-PLANNING ANNUEL'!S37&lt;='3-PLANNING ANNUEL'!$N$11)),"V","")</f>
        <v/>
      </c>
      <c r="P46" s="174">
        <f>IF(AND(N46="F",O46=""),(VLOOKUP('3-PLANNING ANNUEL'!R37,PARAMETRES!$A$16:$B$20,2,FALSE)),0)</f>
        <v>0</v>
      </c>
      <c r="Q46" s="12" t="str">
        <f>IF('3-PLANNING ANNUEL'!Y37="F","F","")</f>
        <v/>
      </c>
      <c r="R46" s="12" t="str">
        <f>IF(OR(AND('3-PLANNING ANNUEL'!W37&gt;='3-PLANNING ANNUEL'!$K$7,'3-PLANNING ANNUEL'!W37&lt;='3-PLANNING ANNUEL'!$N$7),AND('3-PLANNING ANNUEL'!W37&gt;='3-PLANNING ANNUEL'!$K$8,'3-PLANNING ANNUEL'!W37&lt;='3-PLANNING ANNUEL'!$N$8),AND('3-PLANNING ANNUEL'!W37&gt;='3-PLANNING ANNUEL'!$K$9,'3-PLANNING ANNUEL'!W37&lt;='3-PLANNING ANNUEL'!$N$9),AND('3-PLANNING ANNUEL'!W37&gt;='3-PLANNING ANNUEL'!$K$10,'3-PLANNING ANNUEL'!W37&lt;='3-PLANNING ANNUEL'!$N$10),AND('3-PLANNING ANNUEL'!W37&gt;='3-PLANNING ANNUEL'!$K$11,'3-PLANNING ANNUEL'!W37&lt;='3-PLANNING ANNUEL'!$N$11)),"V","")</f>
        <v>V</v>
      </c>
      <c r="S46" s="174">
        <f>IF(AND(Q46="F",R46=""),(VLOOKUP('3-PLANNING ANNUEL'!V37,PARAMETRES!$A$16:$B$20,2,FALSE)),0)</f>
        <v>0</v>
      </c>
      <c r="T46" s="12" t="str">
        <f>IF('3-PLANNING ANNUEL'!AC37="F","F","")</f>
        <v/>
      </c>
      <c r="U46" s="12" t="str">
        <f>IF(OR(AND('3-PLANNING ANNUEL'!AA37&gt;='3-PLANNING ANNUEL'!$K$7,'3-PLANNING ANNUEL'!AA37&lt;='3-PLANNING ANNUEL'!$N$7),AND('3-PLANNING ANNUEL'!AA37&gt;='3-PLANNING ANNUEL'!$K$8,'3-PLANNING ANNUEL'!AA37&lt;='3-PLANNING ANNUEL'!$N$8),AND('3-PLANNING ANNUEL'!AA37&gt;='3-PLANNING ANNUEL'!$K$9,'3-PLANNING ANNUEL'!AA37&lt;='3-PLANNING ANNUEL'!$N$9),AND('3-PLANNING ANNUEL'!AA37&gt;='3-PLANNING ANNUEL'!$K$10,'3-PLANNING ANNUEL'!AA37&lt;='3-PLANNING ANNUEL'!$N$10),AND('3-PLANNING ANNUEL'!AA37&gt;='3-PLANNING ANNUEL'!$K$11,'3-PLANNING ANNUEL'!AA37&lt;='3-PLANNING ANNUEL'!$N$11)),"V","")</f>
        <v/>
      </c>
      <c r="V46" s="174">
        <f>IF(AND(T46="F",U46=""),(VLOOKUP('3-PLANNING ANNUEL'!Z37,PARAMETRES!$A$16:$B$20,2,FALSE)),0)</f>
        <v>0</v>
      </c>
      <c r="W46" s="12" t="str">
        <f>IF('3-PLANNING ANNUEL'!AG37="F","F","")</f>
        <v/>
      </c>
      <c r="X46" s="12" t="str">
        <f>IF(OR(AND('3-PLANNING ANNUEL'!AE37&gt;='3-PLANNING ANNUEL'!$K$7,'3-PLANNING ANNUEL'!AE37&lt;='3-PLANNING ANNUEL'!$N$7),AND('3-PLANNING ANNUEL'!AE37&gt;='3-PLANNING ANNUEL'!$K$8,'3-PLANNING ANNUEL'!AE37&lt;='3-PLANNING ANNUEL'!$N$8),AND('3-PLANNING ANNUEL'!AE37&gt;='3-PLANNING ANNUEL'!$K$9,'3-PLANNING ANNUEL'!AE37&lt;='3-PLANNING ANNUEL'!$N$9),AND('3-PLANNING ANNUEL'!AE37&gt;='3-PLANNING ANNUEL'!$K$10,'3-PLANNING ANNUEL'!AE37&lt;='3-PLANNING ANNUEL'!$N$10),AND('3-PLANNING ANNUEL'!AE37&gt;='3-PLANNING ANNUEL'!$K$11,'3-PLANNING ANNUEL'!AE37&lt;='3-PLANNING ANNUEL'!$N$11)),"V","")</f>
        <v>V</v>
      </c>
      <c r="Y46" s="174">
        <f>IF(AND(W46="F",X46=""),(VLOOKUP('3-PLANNING ANNUEL'!AD37,PARAMETRES!$A$16:$B$20,2,FALSE)),0)</f>
        <v>0</v>
      </c>
      <c r="Z46" s="12" t="str">
        <f>IF('3-PLANNING ANNUEL'!AK37="F","F","")</f>
        <v/>
      </c>
      <c r="AA46" s="12" t="str">
        <f>IF(OR(AND('3-PLANNING ANNUEL'!AI37&gt;='3-PLANNING ANNUEL'!$K$7,'3-PLANNING ANNUEL'!AI37&lt;='3-PLANNING ANNUEL'!$N$7),AND('3-PLANNING ANNUEL'!AI37&gt;='3-PLANNING ANNUEL'!$K$8,'3-PLANNING ANNUEL'!AI37&lt;='3-PLANNING ANNUEL'!$N$8),AND('3-PLANNING ANNUEL'!AI37&gt;='3-PLANNING ANNUEL'!$K$9,'3-PLANNING ANNUEL'!AI37&lt;='3-PLANNING ANNUEL'!$N$9),AND('3-PLANNING ANNUEL'!AI37&gt;='3-PLANNING ANNUEL'!$K$10,'3-PLANNING ANNUEL'!AI37&lt;='3-PLANNING ANNUEL'!$N$10),AND('3-PLANNING ANNUEL'!AI37&gt;='3-PLANNING ANNUEL'!$K$11,'3-PLANNING ANNUEL'!AI37&lt;='3-PLANNING ANNUEL'!$N$11)),"V","")</f>
        <v/>
      </c>
      <c r="AB46" s="174">
        <f>IF(AND(Z46="F",AA46=""),(VLOOKUP('3-PLANNING ANNUEL'!AH37,PARAMETRES!$A$16:$B$20,2,FALSE)),0)</f>
        <v>0</v>
      </c>
      <c r="AC46" s="12" t="str">
        <f>IF('3-PLANNING ANNUEL'!AO37="F","F","")</f>
        <v/>
      </c>
      <c r="AD46" s="12" t="str">
        <f>IF(OR(AND('3-PLANNING ANNUEL'!AM37&gt;='3-PLANNING ANNUEL'!$K$7,'3-PLANNING ANNUEL'!AM37&lt;='3-PLANNING ANNUEL'!$N$7),AND('3-PLANNING ANNUEL'!AM37&gt;='3-PLANNING ANNUEL'!$K$8,'3-PLANNING ANNUEL'!AM37&lt;='3-PLANNING ANNUEL'!$N$8),AND('3-PLANNING ANNUEL'!AM37&gt;='3-PLANNING ANNUEL'!$K$9,'3-PLANNING ANNUEL'!AM37&lt;='3-PLANNING ANNUEL'!$N$9),AND('3-PLANNING ANNUEL'!AM37&gt;='3-PLANNING ANNUEL'!$K$10,'3-PLANNING ANNUEL'!AM37&lt;='3-PLANNING ANNUEL'!$N$10),AND('3-PLANNING ANNUEL'!AM37&gt;='3-PLANNING ANNUEL'!$K$11,'3-PLANNING ANNUEL'!AM37&lt;='3-PLANNING ANNUEL'!$N$11)),"V","")</f>
        <v/>
      </c>
      <c r="AE46" s="174">
        <f>IF(AND(AC46="F",AD46=""),(VLOOKUP('3-PLANNING ANNUEL'!AL37,PARAMETRES!$A$16:$B$20,2,FALSE)),0)</f>
        <v>0</v>
      </c>
      <c r="AF46" s="12" t="str">
        <f>IF('3-PLANNING ANNUEL'!AS37="F","F","")</f>
        <v/>
      </c>
      <c r="AG46" s="12" t="str">
        <f>IF(OR(AND('3-PLANNING ANNUEL'!AQ37&gt;='3-PLANNING ANNUEL'!$K$7,'3-PLANNING ANNUEL'!AQ37&lt;='3-PLANNING ANNUEL'!$N$7),AND('3-PLANNING ANNUEL'!AQ37&gt;='3-PLANNING ANNUEL'!$K$8,'3-PLANNING ANNUEL'!AQ37&lt;='3-PLANNING ANNUEL'!$N$8),AND('3-PLANNING ANNUEL'!AQ37&gt;='3-PLANNING ANNUEL'!$K$9,'3-PLANNING ANNUEL'!AQ37&lt;='3-PLANNING ANNUEL'!$N$9),AND('3-PLANNING ANNUEL'!AQ37&gt;='3-PLANNING ANNUEL'!$K$10,'3-PLANNING ANNUEL'!AQ37&lt;='3-PLANNING ANNUEL'!$N$10),AND('3-PLANNING ANNUEL'!AQ37&gt;='3-PLANNING ANNUEL'!$K$11,'3-PLANNING ANNUEL'!AQ37&lt;='3-PLANNING ANNUEL'!$N$11)),"V","")</f>
        <v>V</v>
      </c>
      <c r="AH46" s="174">
        <f>IF(AND(AF46="F",AG46=""),(VLOOKUP('3-PLANNING ANNUEL'!AH37,PARAMETRES!$A$16:$B$20,2,FALSE)),0)</f>
        <v>0</v>
      </c>
      <c r="AI46" s="12" t="str">
        <f>IF('3-PLANNING ANNUEL'!AW37="F","F","")</f>
        <v/>
      </c>
      <c r="AJ46" s="12" t="str">
        <f>IF(OR(AND('3-PLANNING ANNUEL'!AU37&gt;='3-PLANNING ANNUEL'!$K$7,'3-PLANNING ANNUEL'!AU37&lt;='3-PLANNING ANNUEL'!$N$7),AND('3-PLANNING ANNUEL'!AU37&gt;='3-PLANNING ANNUEL'!$K$8,'3-PLANNING ANNUEL'!AU37&lt;='3-PLANNING ANNUEL'!$N$8),AND('3-PLANNING ANNUEL'!AU37&gt;='3-PLANNING ANNUEL'!$K$9,'3-PLANNING ANNUEL'!AU37&lt;='3-PLANNING ANNUEL'!$N$9),AND('3-PLANNING ANNUEL'!AU37&gt;='3-PLANNING ANNUEL'!$K$10,'3-PLANNING ANNUEL'!AU37&lt;='3-PLANNING ANNUEL'!$N$10),AND('3-PLANNING ANNUEL'!AU37&gt;='3-PLANNING ANNUEL'!$K$11,'3-PLANNING ANNUEL'!AU37&lt;='3-PLANNING ANNUEL'!$N$11)),"V","")</f>
        <v>V</v>
      </c>
      <c r="AK46" s="174">
        <f>IF(AND(AI46="F",AJ46=""),(VLOOKUP('3-PLANNING ANNUEL'!AH37,PARAMETRES!$A$16:$B$20,2,FALSE)),0)</f>
        <v>0</v>
      </c>
    </row>
    <row r="47" spans="1:37" x14ac:dyDescent="0.3">
      <c r="A47" s="1">
        <v>18</v>
      </c>
      <c r="B47" s="12" t="str">
        <f>IF('3-PLANNING ANNUEL'!E38="F","F","")</f>
        <v/>
      </c>
      <c r="C47" s="12" t="str">
        <f>IF(OR(AND('3-PLANNING ANNUEL'!C38&gt;='3-PLANNING ANNUEL'!$K$7,'3-PLANNING ANNUEL'!C38&lt;='3-PLANNING ANNUEL'!$N$7),AND('3-PLANNING ANNUEL'!C38&gt;='3-PLANNING ANNUEL'!$K$8,'3-PLANNING ANNUEL'!C38&lt;='3-PLANNING ANNUEL'!$N$8),AND('3-PLANNING ANNUEL'!C38&gt;='3-PLANNING ANNUEL'!$K$9,'3-PLANNING ANNUEL'!C38&lt;='3-PLANNING ANNUEL'!$N$9),AND('3-PLANNING ANNUEL'!C38&gt;='3-PLANNING ANNUEL'!$K$10,'3-PLANNING ANNUEL'!C38&lt;='3-PLANNING ANNUEL'!$N$10),AND('3-PLANNING ANNUEL'!C38&gt;='3-PLANNING ANNUEL'!$K$11,'3-PLANNING ANNUEL'!C38&lt;='3-PLANNING ANNUEL'!$N$11)),"V","")</f>
        <v/>
      </c>
      <c r="D47" s="174">
        <f>IF(AND(B47="F",C47=""),(VLOOKUP('3-PLANNING ANNUEL'!B38,PARAMETRES!$A$16:$B$20,2,FALSE)),0)</f>
        <v>0</v>
      </c>
      <c r="E47" s="12" t="str">
        <f>IF('3-PLANNING ANNUEL'!I38="F","F","")</f>
        <v/>
      </c>
      <c r="F47" s="12" t="str">
        <f>IF(OR(AND('3-PLANNING ANNUEL'!G38&gt;='3-PLANNING ANNUEL'!$K$7,'3-PLANNING ANNUEL'!G38&lt;='3-PLANNING ANNUEL'!$N$7),AND('3-PLANNING ANNUEL'!G38&gt;='3-PLANNING ANNUEL'!$K$8,'3-PLANNING ANNUEL'!G38&lt;='3-PLANNING ANNUEL'!$N$8),AND('3-PLANNING ANNUEL'!G38&gt;='3-PLANNING ANNUEL'!$K$9,'3-PLANNING ANNUEL'!G38&lt;='3-PLANNING ANNUEL'!$N$9),AND('3-PLANNING ANNUEL'!G38&gt;='3-PLANNING ANNUEL'!$K$10,'3-PLANNING ANNUEL'!G38&lt;='3-PLANNING ANNUEL'!$N$10),AND('3-PLANNING ANNUEL'!G38&gt;='3-PLANNING ANNUEL'!$K$11,'3-PLANNING ANNUEL'!G38&lt;='3-PLANNING ANNUEL'!$N$11)),"V","")</f>
        <v/>
      </c>
      <c r="G47" s="174">
        <f>IF(AND(E47="F",F47=""),(VLOOKUP('3-PLANNING ANNUEL'!F38,PARAMETRES!$A$16:$B$20,2,FALSE)),0)</f>
        <v>0</v>
      </c>
      <c r="H47" s="12" t="str">
        <f>IF('3-PLANNING ANNUEL'!M38="F","F","")</f>
        <v/>
      </c>
      <c r="I47" s="12" t="str">
        <f>IF(OR(AND('3-PLANNING ANNUEL'!K38&gt;='3-PLANNING ANNUEL'!$K$7,'3-PLANNING ANNUEL'!K38&lt;='3-PLANNING ANNUEL'!$N$7),AND('3-PLANNING ANNUEL'!K38&gt;='3-PLANNING ANNUEL'!$K$8,'3-PLANNING ANNUEL'!K38&lt;='3-PLANNING ANNUEL'!$N$8),AND('3-PLANNING ANNUEL'!K38&gt;='3-PLANNING ANNUEL'!$K$9,'3-PLANNING ANNUEL'!K38&lt;='3-PLANNING ANNUEL'!$N$9),AND('3-PLANNING ANNUEL'!K38&gt;='3-PLANNING ANNUEL'!$K$10,'3-PLANNING ANNUEL'!K38&lt;='3-PLANNING ANNUEL'!$N$10),AND('3-PLANNING ANNUEL'!K38&gt;='3-PLANNING ANNUEL'!$K$11,'3-PLANNING ANNUEL'!K38&lt;='3-PLANNING ANNUEL'!$N$11)),"V","")</f>
        <v/>
      </c>
      <c r="J47" s="174">
        <f>IF(AND(H47="F",I47=""),(VLOOKUP('3-PLANNING ANNUEL'!J38,PARAMETRES!$A$16:$B$20,2,FALSE)),0)</f>
        <v>0</v>
      </c>
      <c r="K47" s="12" t="str">
        <f>IF('3-PLANNING ANNUEL'!Q38="F","F","")</f>
        <v/>
      </c>
      <c r="L47" s="12" t="str">
        <f>IF(OR(AND('3-PLANNING ANNUEL'!O38&gt;='3-PLANNING ANNUEL'!$K$7,'3-PLANNING ANNUEL'!O38&lt;='3-PLANNING ANNUEL'!$N$7),AND('3-PLANNING ANNUEL'!O38&gt;='3-PLANNING ANNUEL'!$K$8,'3-PLANNING ANNUEL'!O38&lt;='3-PLANNING ANNUEL'!$N$8),AND('3-PLANNING ANNUEL'!O38&gt;='3-PLANNING ANNUEL'!$K$9,'3-PLANNING ANNUEL'!O38&lt;='3-PLANNING ANNUEL'!$N$9),AND('3-PLANNING ANNUEL'!O38&gt;='3-PLANNING ANNUEL'!$K$10,'3-PLANNING ANNUEL'!O38&lt;='3-PLANNING ANNUEL'!$N$10),AND('3-PLANNING ANNUEL'!O38&gt;='3-PLANNING ANNUEL'!$K$11,'3-PLANNING ANNUEL'!O38&lt;='3-PLANNING ANNUEL'!$N$11)),"V","")</f>
        <v/>
      </c>
      <c r="M47" s="174">
        <f>IF(AND(K47="F",L47=""),(VLOOKUP('3-PLANNING ANNUEL'!N38,PARAMETRES!$A$16:$B$20,2,FALSE)),0)</f>
        <v>0</v>
      </c>
      <c r="N47" s="12" t="str">
        <f>IF('3-PLANNING ANNUEL'!U38="F","F","")</f>
        <v/>
      </c>
      <c r="O47" s="12" t="str">
        <f>IF(OR(AND('3-PLANNING ANNUEL'!S38&gt;='3-PLANNING ANNUEL'!$K$7,'3-PLANNING ANNUEL'!S38&lt;='3-PLANNING ANNUEL'!$N$7),AND('3-PLANNING ANNUEL'!S38&gt;='3-PLANNING ANNUEL'!$K$8,'3-PLANNING ANNUEL'!S38&lt;='3-PLANNING ANNUEL'!$N$8),AND('3-PLANNING ANNUEL'!S38&gt;='3-PLANNING ANNUEL'!$K$9,'3-PLANNING ANNUEL'!S38&lt;='3-PLANNING ANNUEL'!$N$9),AND('3-PLANNING ANNUEL'!S38&gt;='3-PLANNING ANNUEL'!$K$10,'3-PLANNING ANNUEL'!S38&lt;='3-PLANNING ANNUEL'!$N$10),AND('3-PLANNING ANNUEL'!S38&gt;='3-PLANNING ANNUEL'!$K$11,'3-PLANNING ANNUEL'!S38&lt;='3-PLANNING ANNUEL'!$N$11)),"V","")</f>
        <v/>
      </c>
      <c r="P47" s="174">
        <f>IF(AND(N47="F",O47=""),(VLOOKUP('3-PLANNING ANNUEL'!R38,PARAMETRES!$A$16:$B$20,2,FALSE)),0)</f>
        <v>0</v>
      </c>
      <c r="Q47" s="12" t="str">
        <f>IF('3-PLANNING ANNUEL'!Y38="F","F","")</f>
        <v/>
      </c>
      <c r="R47" s="12" t="str">
        <f>IF(OR(AND('3-PLANNING ANNUEL'!W38&gt;='3-PLANNING ANNUEL'!$K$7,'3-PLANNING ANNUEL'!W38&lt;='3-PLANNING ANNUEL'!$N$7),AND('3-PLANNING ANNUEL'!W38&gt;='3-PLANNING ANNUEL'!$K$8,'3-PLANNING ANNUEL'!W38&lt;='3-PLANNING ANNUEL'!$N$8),AND('3-PLANNING ANNUEL'!W38&gt;='3-PLANNING ANNUEL'!$K$9,'3-PLANNING ANNUEL'!W38&lt;='3-PLANNING ANNUEL'!$N$9),AND('3-PLANNING ANNUEL'!W38&gt;='3-PLANNING ANNUEL'!$K$10,'3-PLANNING ANNUEL'!W38&lt;='3-PLANNING ANNUEL'!$N$10),AND('3-PLANNING ANNUEL'!W38&gt;='3-PLANNING ANNUEL'!$K$11,'3-PLANNING ANNUEL'!W38&lt;='3-PLANNING ANNUEL'!$N$11)),"V","")</f>
        <v>V</v>
      </c>
      <c r="S47" s="174">
        <f>IF(AND(Q47="F",R47=""),(VLOOKUP('3-PLANNING ANNUEL'!V38,PARAMETRES!$A$16:$B$20,2,FALSE)),0)</f>
        <v>0</v>
      </c>
      <c r="T47" s="12" t="str">
        <f>IF('3-PLANNING ANNUEL'!AC38="F","F","")</f>
        <v/>
      </c>
      <c r="U47" s="12" t="str">
        <f>IF(OR(AND('3-PLANNING ANNUEL'!AA38&gt;='3-PLANNING ANNUEL'!$K$7,'3-PLANNING ANNUEL'!AA38&lt;='3-PLANNING ANNUEL'!$N$7),AND('3-PLANNING ANNUEL'!AA38&gt;='3-PLANNING ANNUEL'!$K$8,'3-PLANNING ANNUEL'!AA38&lt;='3-PLANNING ANNUEL'!$N$8),AND('3-PLANNING ANNUEL'!AA38&gt;='3-PLANNING ANNUEL'!$K$9,'3-PLANNING ANNUEL'!AA38&lt;='3-PLANNING ANNUEL'!$N$9),AND('3-PLANNING ANNUEL'!AA38&gt;='3-PLANNING ANNUEL'!$K$10,'3-PLANNING ANNUEL'!AA38&lt;='3-PLANNING ANNUEL'!$N$10),AND('3-PLANNING ANNUEL'!AA38&gt;='3-PLANNING ANNUEL'!$K$11,'3-PLANNING ANNUEL'!AA38&lt;='3-PLANNING ANNUEL'!$N$11)),"V","")</f>
        <v/>
      </c>
      <c r="V47" s="174">
        <f>IF(AND(T47="F",U47=""),(VLOOKUP('3-PLANNING ANNUEL'!Z38,PARAMETRES!$A$16:$B$20,2,FALSE)),0)</f>
        <v>0</v>
      </c>
      <c r="W47" s="12" t="str">
        <f>IF('3-PLANNING ANNUEL'!AG38="F","F","")</f>
        <v/>
      </c>
      <c r="X47" s="12" t="str">
        <f>IF(OR(AND('3-PLANNING ANNUEL'!AE38&gt;='3-PLANNING ANNUEL'!$K$7,'3-PLANNING ANNUEL'!AE38&lt;='3-PLANNING ANNUEL'!$N$7),AND('3-PLANNING ANNUEL'!AE38&gt;='3-PLANNING ANNUEL'!$K$8,'3-PLANNING ANNUEL'!AE38&lt;='3-PLANNING ANNUEL'!$N$8),AND('3-PLANNING ANNUEL'!AE38&gt;='3-PLANNING ANNUEL'!$K$9,'3-PLANNING ANNUEL'!AE38&lt;='3-PLANNING ANNUEL'!$N$9),AND('3-PLANNING ANNUEL'!AE38&gt;='3-PLANNING ANNUEL'!$K$10,'3-PLANNING ANNUEL'!AE38&lt;='3-PLANNING ANNUEL'!$N$10),AND('3-PLANNING ANNUEL'!AE38&gt;='3-PLANNING ANNUEL'!$K$11,'3-PLANNING ANNUEL'!AE38&lt;='3-PLANNING ANNUEL'!$N$11)),"V","")</f>
        <v>V</v>
      </c>
      <c r="Y47" s="174">
        <f>IF(AND(W47="F",X47=""),(VLOOKUP('3-PLANNING ANNUEL'!AD38,PARAMETRES!$A$16:$B$20,2,FALSE)),0)</f>
        <v>0</v>
      </c>
      <c r="Z47" s="12" t="str">
        <f>IF('3-PLANNING ANNUEL'!AK38="F","F","")</f>
        <v/>
      </c>
      <c r="AA47" s="12" t="str">
        <f>IF(OR(AND('3-PLANNING ANNUEL'!AI38&gt;='3-PLANNING ANNUEL'!$K$7,'3-PLANNING ANNUEL'!AI38&lt;='3-PLANNING ANNUEL'!$N$7),AND('3-PLANNING ANNUEL'!AI38&gt;='3-PLANNING ANNUEL'!$K$8,'3-PLANNING ANNUEL'!AI38&lt;='3-PLANNING ANNUEL'!$N$8),AND('3-PLANNING ANNUEL'!AI38&gt;='3-PLANNING ANNUEL'!$K$9,'3-PLANNING ANNUEL'!AI38&lt;='3-PLANNING ANNUEL'!$N$9),AND('3-PLANNING ANNUEL'!AI38&gt;='3-PLANNING ANNUEL'!$K$10,'3-PLANNING ANNUEL'!AI38&lt;='3-PLANNING ANNUEL'!$N$10),AND('3-PLANNING ANNUEL'!AI38&gt;='3-PLANNING ANNUEL'!$K$11,'3-PLANNING ANNUEL'!AI38&lt;='3-PLANNING ANNUEL'!$N$11)),"V","")</f>
        <v/>
      </c>
      <c r="AB47" s="174">
        <f>IF(AND(Z47="F",AA47=""),(VLOOKUP('3-PLANNING ANNUEL'!AH38,PARAMETRES!$A$16:$B$20,2,FALSE)),0)</f>
        <v>0</v>
      </c>
      <c r="AC47" s="12" t="str">
        <f>IF('3-PLANNING ANNUEL'!AO38="F","F","")</f>
        <v/>
      </c>
      <c r="AD47" s="12" t="str">
        <f>IF(OR(AND('3-PLANNING ANNUEL'!AM38&gt;='3-PLANNING ANNUEL'!$K$7,'3-PLANNING ANNUEL'!AM38&lt;='3-PLANNING ANNUEL'!$N$7),AND('3-PLANNING ANNUEL'!AM38&gt;='3-PLANNING ANNUEL'!$K$8,'3-PLANNING ANNUEL'!AM38&lt;='3-PLANNING ANNUEL'!$N$8),AND('3-PLANNING ANNUEL'!AM38&gt;='3-PLANNING ANNUEL'!$K$9,'3-PLANNING ANNUEL'!AM38&lt;='3-PLANNING ANNUEL'!$N$9),AND('3-PLANNING ANNUEL'!AM38&gt;='3-PLANNING ANNUEL'!$K$10,'3-PLANNING ANNUEL'!AM38&lt;='3-PLANNING ANNUEL'!$N$10),AND('3-PLANNING ANNUEL'!AM38&gt;='3-PLANNING ANNUEL'!$K$11,'3-PLANNING ANNUEL'!AM38&lt;='3-PLANNING ANNUEL'!$N$11)),"V","")</f>
        <v/>
      </c>
      <c r="AE47" s="174">
        <f>IF(AND(AC47="F",AD47=""),(VLOOKUP('3-PLANNING ANNUEL'!AL38,PARAMETRES!$A$16:$B$20,2,FALSE)),0)</f>
        <v>0</v>
      </c>
      <c r="AF47" s="12" t="str">
        <f>IF('3-PLANNING ANNUEL'!AS38="F","F","")</f>
        <v/>
      </c>
      <c r="AG47" s="12" t="str">
        <f>IF(OR(AND('3-PLANNING ANNUEL'!AQ38&gt;='3-PLANNING ANNUEL'!$K$7,'3-PLANNING ANNUEL'!AQ38&lt;='3-PLANNING ANNUEL'!$N$7),AND('3-PLANNING ANNUEL'!AQ38&gt;='3-PLANNING ANNUEL'!$K$8,'3-PLANNING ANNUEL'!AQ38&lt;='3-PLANNING ANNUEL'!$N$8),AND('3-PLANNING ANNUEL'!AQ38&gt;='3-PLANNING ANNUEL'!$K$9,'3-PLANNING ANNUEL'!AQ38&lt;='3-PLANNING ANNUEL'!$N$9),AND('3-PLANNING ANNUEL'!AQ38&gt;='3-PLANNING ANNUEL'!$K$10,'3-PLANNING ANNUEL'!AQ38&lt;='3-PLANNING ANNUEL'!$N$10),AND('3-PLANNING ANNUEL'!AQ38&gt;='3-PLANNING ANNUEL'!$K$11,'3-PLANNING ANNUEL'!AQ38&lt;='3-PLANNING ANNUEL'!$N$11)),"V","")</f>
        <v>V</v>
      </c>
      <c r="AH47" s="174">
        <f>IF(AND(AF47="F",AG47=""),(VLOOKUP('3-PLANNING ANNUEL'!AH38,PARAMETRES!$A$16:$B$20,2,FALSE)),0)</f>
        <v>0</v>
      </c>
      <c r="AI47" s="12" t="str">
        <f>IF('3-PLANNING ANNUEL'!AW38="F","F","")</f>
        <v/>
      </c>
      <c r="AJ47" s="12" t="str">
        <f>IF(OR(AND('3-PLANNING ANNUEL'!AU38&gt;='3-PLANNING ANNUEL'!$K$7,'3-PLANNING ANNUEL'!AU38&lt;='3-PLANNING ANNUEL'!$N$7),AND('3-PLANNING ANNUEL'!AU38&gt;='3-PLANNING ANNUEL'!$K$8,'3-PLANNING ANNUEL'!AU38&lt;='3-PLANNING ANNUEL'!$N$8),AND('3-PLANNING ANNUEL'!AU38&gt;='3-PLANNING ANNUEL'!$K$9,'3-PLANNING ANNUEL'!AU38&lt;='3-PLANNING ANNUEL'!$N$9),AND('3-PLANNING ANNUEL'!AU38&gt;='3-PLANNING ANNUEL'!$K$10,'3-PLANNING ANNUEL'!AU38&lt;='3-PLANNING ANNUEL'!$N$10),AND('3-PLANNING ANNUEL'!AU38&gt;='3-PLANNING ANNUEL'!$K$11,'3-PLANNING ANNUEL'!AU38&lt;='3-PLANNING ANNUEL'!$N$11)),"V","")</f>
        <v>V</v>
      </c>
      <c r="AK47" s="174">
        <f>IF(AND(AI47="F",AJ47=""),(VLOOKUP('3-PLANNING ANNUEL'!AH38,PARAMETRES!$A$16:$B$20,2,FALSE)),0)</f>
        <v>0</v>
      </c>
    </row>
    <row r="48" spans="1:37" x14ac:dyDescent="0.3">
      <c r="A48" s="1">
        <v>19</v>
      </c>
      <c r="B48" s="12" t="str">
        <f>IF('3-PLANNING ANNUEL'!E39="F","F","")</f>
        <v/>
      </c>
      <c r="C48" s="12" t="str">
        <f>IF(OR(AND('3-PLANNING ANNUEL'!C39&gt;='3-PLANNING ANNUEL'!$K$7,'3-PLANNING ANNUEL'!C39&lt;='3-PLANNING ANNUEL'!$N$7),AND('3-PLANNING ANNUEL'!C39&gt;='3-PLANNING ANNUEL'!$K$8,'3-PLANNING ANNUEL'!C39&lt;='3-PLANNING ANNUEL'!$N$8),AND('3-PLANNING ANNUEL'!C39&gt;='3-PLANNING ANNUEL'!$K$9,'3-PLANNING ANNUEL'!C39&lt;='3-PLANNING ANNUEL'!$N$9),AND('3-PLANNING ANNUEL'!C39&gt;='3-PLANNING ANNUEL'!$K$10,'3-PLANNING ANNUEL'!C39&lt;='3-PLANNING ANNUEL'!$N$10),AND('3-PLANNING ANNUEL'!C39&gt;='3-PLANNING ANNUEL'!$K$11,'3-PLANNING ANNUEL'!C39&lt;='3-PLANNING ANNUEL'!$N$11)),"V","")</f>
        <v/>
      </c>
      <c r="D48" s="174">
        <f>IF(AND(B48="F",C48=""),(VLOOKUP('3-PLANNING ANNUEL'!B39,PARAMETRES!$A$16:$B$20,2,FALSE)),0)</f>
        <v>0</v>
      </c>
      <c r="E48" s="12" t="str">
        <f>IF('3-PLANNING ANNUEL'!I39="F","F","")</f>
        <v/>
      </c>
      <c r="F48" s="12" t="str">
        <f>IF(OR(AND('3-PLANNING ANNUEL'!G39&gt;='3-PLANNING ANNUEL'!$K$7,'3-PLANNING ANNUEL'!G39&lt;='3-PLANNING ANNUEL'!$N$7),AND('3-PLANNING ANNUEL'!G39&gt;='3-PLANNING ANNUEL'!$K$8,'3-PLANNING ANNUEL'!G39&lt;='3-PLANNING ANNUEL'!$N$8),AND('3-PLANNING ANNUEL'!G39&gt;='3-PLANNING ANNUEL'!$K$9,'3-PLANNING ANNUEL'!G39&lt;='3-PLANNING ANNUEL'!$N$9),AND('3-PLANNING ANNUEL'!G39&gt;='3-PLANNING ANNUEL'!$K$10,'3-PLANNING ANNUEL'!G39&lt;='3-PLANNING ANNUEL'!$N$10),AND('3-PLANNING ANNUEL'!G39&gt;='3-PLANNING ANNUEL'!$K$11,'3-PLANNING ANNUEL'!G39&lt;='3-PLANNING ANNUEL'!$N$11)),"V","")</f>
        <v>V</v>
      </c>
      <c r="G48" s="174">
        <f>IF(AND(E48="F",F48=""),(VLOOKUP('3-PLANNING ANNUEL'!F39,PARAMETRES!$A$16:$B$20,2,FALSE)),0)</f>
        <v>0</v>
      </c>
      <c r="H48" s="12" t="str">
        <f>IF('3-PLANNING ANNUEL'!M39="F","F","")</f>
        <v/>
      </c>
      <c r="I48" s="12" t="str">
        <f>IF(OR(AND('3-PLANNING ANNUEL'!K39&gt;='3-PLANNING ANNUEL'!$K$7,'3-PLANNING ANNUEL'!K39&lt;='3-PLANNING ANNUEL'!$N$7),AND('3-PLANNING ANNUEL'!K39&gt;='3-PLANNING ANNUEL'!$K$8,'3-PLANNING ANNUEL'!K39&lt;='3-PLANNING ANNUEL'!$N$8),AND('3-PLANNING ANNUEL'!K39&gt;='3-PLANNING ANNUEL'!$K$9,'3-PLANNING ANNUEL'!K39&lt;='3-PLANNING ANNUEL'!$N$9),AND('3-PLANNING ANNUEL'!K39&gt;='3-PLANNING ANNUEL'!$K$10,'3-PLANNING ANNUEL'!K39&lt;='3-PLANNING ANNUEL'!$N$10),AND('3-PLANNING ANNUEL'!K39&gt;='3-PLANNING ANNUEL'!$K$11,'3-PLANNING ANNUEL'!K39&lt;='3-PLANNING ANNUEL'!$N$11)),"V","")</f>
        <v/>
      </c>
      <c r="J48" s="174">
        <f>IF(AND(H48="F",I48=""),(VLOOKUP('3-PLANNING ANNUEL'!J39,PARAMETRES!$A$16:$B$20,2,FALSE)),0)</f>
        <v>0</v>
      </c>
      <c r="K48" s="12" t="str">
        <f>IF('3-PLANNING ANNUEL'!Q39="F","F","")</f>
        <v/>
      </c>
      <c r="L48" s="12" t="str">
        <f>IF(OR(AND('3-PLANNING ANNUEL'!O39&gt;='3-PLANNING ANNUEL'!$K$7,'3-PLANNING ANNUEL'!O39&lt;='3-PLANNING ANNUEL'!$N$7),AND('3-PLANNING ANNUEL'!O39&gt;='3-PLANNING ANNUEL'!$K$8,'3-PLANNING ANNUEL'!O39&lt;='3-PLANNING ANNUEL'!$N$8),AND('3-PLANNING ANNUEL'!O39&gt;='3-PLANNING ANNUEL'!$K$9,'3-PLANNING ANNUEL'!O39&lt;='3-PLANNING ANNUEL'!$N$9),AND('3-PLANNING ANNUEL'!O39&gt;='3-PLANNING ANNUEL'!$K$10,'3-PLANNING ANNUEL'!O39&lt;='3-PLANNING ANNUEL'!$N$10),AND('3-PLANNING ANNUEL'!O39&gt;='3-PLANNING ANNUEL'!$K$11,'3-PLANNING ANNUEL'!O39&lt;='3-PLANNING ANNUEL'!$N$11)),"V","")</f>
        <v/>
      </c>
      <c r="M48" s="174">
        <f>IF(AND(K48="F",L48=""),(VLOOKUP('3-PLANNING ANNUEL'!N39,PARAMETRES!$A$16:$B$20,2,FALSE)),0)</f>
        <v>0</v>
      </c>
      <c r="N48" s="12" t="str">
        <f>IF('3-PLANNING ANNUEL'!U39="F","F","")</f>
        <v/>
      </c>
      <c r="O48" s="12" t="str">
        <f>IF(OR(AND('3-PLANNING ANNUEL'!S39&gt;='3-PLANNING ANNUEL'!$K$7,'3-PLANNING ANNUEL'!S39&lt;='3-PLANNING ANNUEL'!$N$7),AND('3-PLANNING ANNUEL'!S39&gt;='3-PLANNING ANNUEL'!$K$8,'3-PLANNING ANNUEL'!S39&lt;='3-PLANNING ANNUEL'!$N$8),AND('3-PLANNING ANNUEL'!S39&gt;='3-PLANNING ANNUEL'!$K$9,'3-PLANNING ANNUEL'!S39&lt;='3-PLANNING ANNUEL'!$N$9),AND('3-PLANNING ANNUEL'!S39&gt;='3-PLANNING ANNUEL'!$K$10,'3-PLANNING ANNUEL'!S39&lt;='3-PLANNING ANNUEL'!$N$10),AND('3-PLANNING ANNUEL'!S39&gt;='3-PLANNING ANNUEL'!$K$11,'3-PLANNING ANNUEL'!S39&lt;='3-PLANNING ANNUEL'!$N$11)),"V","")</f>
        <v/>
      </c>
      <c r="P48" s="174">
        <f>IF(AND(N48="F",O48=""),(VLOOKUP('3-PLANNING ANNUEL'!R39,PARAMETRES!$A$16:$B$20,2,FALSE)),0)</f>
        <v>0</v>
      </c>
      <c r="Q48" s="12" t="str">
        <f>IF('3-PLANNING ANNUEL'!Y39="F","F","")</f>
        <v/>
      </c>
      <c r="R48" s="12" t="str">
        <f>IF(OR(AND('3-PLANNING ANNUEL'!W39&gt;='3-PLANNING ANNUEL'!$K$7,'3-PLANNING ANNUEL'!W39&lt;='3-PLANNING ANNUEL'!$N$7),AND('3-PLANNING ANNUEL'!W39&gt;='3-PLANNING ANNUEL'!$K$8,'3-PLANNING ANNUEL'!W39&lt;='3-PLANNING ANNUEL'!$N$8),AND('3-PLANNING ANNUEL'!W39&gt;='3-PLANNING ANNUEL'!$K$9,'3-PLANNING ANNUEL'!W39&lt;='3-PLANNING ANNUEL'!$N$9),AND('3-PLANNING ANNUEL'!W39&gt;='3-PLANNING ANNUEL'!$K$10,'3-PLANNING ANNUEL'!W39&lt;='3-PLANNING ANNUEL'!$N$10),AND('3-PLANNING ANNUEL'!W39&gt;='3-PLANNING ANNUEL'!$K$11,'3-PLANNING ANNUEL'!W39&lt;='3-PLANNING ANNUEL'!$N$11)),"V","")</f>
        <v>V</v>
      </c>
      <c r="S48" s="174">
        <f>IF(AND(Q48="F",R48=""),(VLOOKUP('3-PLANNING ANNUEL'!V39,PARAMETRES!$A$16:$B$20,2,FALSE)),0)</f>
        <v>0</v>
      </c>
      <c r="T48" s="12" t="str">
        <f>IF('3-PLANNING ANNUEL'!AC39="F","F","")</f>
        <v/>
      </c>
      <c r="U48" s="12" t="str">
        <f>IF(OR(AND('3-PLANNING ANNUEL'!AA39&gt;='3-PLANNING ANNUEL'!$K$7,'3-PLANNING ANNUEL'!AA39&lt;='3-PLANNING ANNUEL'!$N$7),AND('3-PLANNING ANNUEL'!AA39&gt;='3-PLANNING ANNUEL'!$K$8,'3-PLANNING ANNUEL'!AA39&lt;='3-PLANNING ANNUEL'!$N$8),AND('3-PLANNING ANNUEL'!AA39&gt;='3-PLANNING ANNUEL'!$K$9,'3-PLANNING ANNUEL'!AA39&lt;='3-PLANNING ANNUEL'!$N$9),AND('3-PLANNING ANNUEL'!AA39&gt;='3-PLANNING ANNUEL'!$K$10,'3-PLANNING ANNUEL'!AA39&lt;='3-PLANNING ANNUEL'!$N$10),AND('3-PLANNING ANNUEL'!AA39&gt;='3-PLANNING ANNUEL'!$K$11,'3-PLANNING ANNUEL'!AA39&lt;='3-PLANNING ANNUEL'!$N$11)),"V","")</f>
        <v/>
      </c>
      <c r="V48" s="174">
        <f>IF(AND(T48="F",U48=""),(VLOOKUP('3-PLANNING ANNUEL'!Z39,PARAMETRES!$A$16:$B$20,2,FALSE)),0)</f>
        <v>0</v>
      </c>
      <c r="W48" s="12" t="str">
        <f>IF('3-PLANNING ANNUEL'!AG39="F","F","")</f>
        <v/>
      </c>
      <c r="X48" s="12" t="str">
        <f>IF(OR(AND('3-PLANNING ANNUEL'!AE39&gt;='3-PLANNING ANNUEL'!$K$7,'3-PLANNING ANNUEL'!AE39&lt;='3-PLANNING ANNUEL'!$N$7),AND('3-PLANNING ANNUEL'!AE39&gt;='3-PLANNING ANNUEL'!$K$8,'3-PLANNING ANNUEL'!AE39&lt;='3-PLANNING ANNUEL'!$N$8),AND('3-PLANNING ANNUEL'!AE39&gt;='3-PLANNING ANNUEL'!$K$9,'3-PLANNING ANNUEL'!AE39&lt;='3-PLANNING ANNUEL'!$N$9),AND('3-PLANNING ANNUEL'!AE39&gt;='3-PLANNING ANNUEL'!$K$10,'3-PLANNING ANNUEL'!AE39&lt;='3-PLANNING ANNUEL'!$N$10),AND('3-PLANNING ANNUEL'!AE39&gt;='3-PLANNING ANNUEL'!$K$11,'3-PLANNING ANNUEL'!AE39&lt;='3-PLANNING ANNUEL'!$N$11)),"V","")</f>
        <v>V</v>
      </c>
      <c r="Y48" s="174">
        <f>IF(AND(W48="F",X48=""),(VLOOKUP('3-PLANNING ANNUEL'!AD39,PARAMETRES!$A$16:$B$20,2,FALSE)),0)</f>
        <v>0</v>
      </c>
      <c r="Z48" s="12" t="str">
        <f>IF('3-PLANNING ANNUEL'!AK39="F","F","")</f>
        <v/>
      </c>
      <c r="AA48" s="12" t="str">
        <f>IF(OR(AND('3-PLANNING ANNUEL'!AI39&gt;='3-PLANNING ANNUEL'!$K$7,'3-PLANNING ANNUEL'!AI39&lt;='3-PLANNING ANNUEL'!$N$7),AND('3-PLANNING ANNUEL'!AI39&gt;='3-PLANNING ANNUEL'!$K$8,'3-PLANNING ANNUEL'!AI39&lt;='3-PLANNING ANNUEL'!$N$8),AND('3-PLANNING ANNUEL'!AI39&gt;='3-PLANNING ANNUEL'!$K$9,'3-PLANNING ANNUEL'!AI39&lt;='3-PLANNING ANNUEL'!$N$9),AND('3-PLANNING ANNUEL'!AI39&gt;='3-PLANNING ANNUEL'!$K$10,'3-PLANNING ANNUEL'!AI39&lt;='3-PLANNING ANNUEL'!$N$10),AND('3-PLANNING ANNUEL'!AI39&gt;='3-PLANNING ANNUEL'!$K$11,'3-PLANNING ANNUEL'!AI39&lt;='3-PLANNING ANNUEL'!$N$11)),"V","")</f>
        <v/>
      </c>
      <c r="AB48" s="174">
        <f>IF(AND(Z48="F",AA48=""),(VLOOKUP('3-PLANNING ANNUEL'!AH39,PARAMETRES!$A$16:$B$20,2,FALSE)),0)</f>
        <v>0</v>
      </c>
      <c r="AC48" s="12" t="str">
        <f>IF('3-PLANNING ANNUEL'!AO39="F","F","")</f>
        <v/>
      </c>
      <c r="AD48" s="12" t="str">
        <f>IF(OR(AND('3-PLANNING ANNUEL'!AM39&gt;='3-PLANNING ANNUEL'!$K$7,'3-PLANNING ANNUEL'!AM39&lt;='3-PLANNING ANNUEL'!$N$7),AND('3-PLANNING ANNUEL'!AM39&gt;='3-PLANNING ANNUEL'!$K$8,'3-PLANNING ANNUEL'!AM39&lt;='3-PLANNING ANNUEL'!$N$8),AND('3-PLANNING ANNUEL'!AM39&gt;='3-PLANNING ANNUEL'!$K$9,'3-PLANNING ANNUEL'!AM39&lt;='3-PLANNING ANNUEL'!$N$9),AND('3-PLANNING ANNUEL'!AM39&gt;='3-PLANNING ANNUEL'!$K$10,'3-PLANNING ANNUEL'!AM39&lt;='3-PLANNING ANNUEL'!$N$10),AND('3-PLANNING ANNUEL'!AM39&gt;='3-PLANNING ANNUEL'!$K$11,'3-PLANNING ANNUEL'!AM39&lt;='3-PLANNING ANNUEL'!$N$11)),"V","")</f>
        <v/>
      </c>
      <c r="AE48" s="174">
        <f>IF(AND(AC48="F",AD48=""),(VLOOKUP('3-PLANNING ANNUEL'!AL39,PARAMETRES!$A$16:$B$20,2,FALSE)),0)</f>
        <v>0</v>
      </c>
      <c r="AF48" s="12" t="str">
        <f>IF('3-PLANNING ANNUEL'!AS39="F","F","")</f>
        <v/>
      </c>
      <c r="AG48" s="12" t="str">
        <f>IF(OR(AND('3-PLANNING ANNUEL'!AQ39&gt;='3-PLANNING ANNUEL'!$K$7,'3-PLANNING ANNUEL'!AQ39&lt;='3-PLANNING ANNUEL'!$N$7),AND('3-PLANNING ANNUEL'!AQ39&gt;='3-PLANNING ANNUEL'!$K$8,'3-PLANNING ANNUEL'!AQ39&lt;='3-PLANNING ANNUEL'!$N$8),AND('3-PLANNING ANNUEL'!AQ39&gt;='3-PLANNING ANNUEL'!$K$9,'3-PLANNING ANNUEL'!AQ39&lt;='3-PLANNING ANNUEL'!$N$9),AND('3-PLANNING ANNUEL'!AQ39&gt;='3-PLANNING ANNUEL'!$K$10,'3-PLANNING ANNUEL'!AQ39&lt;='3-PLANNING ANNUEL'!$N$10),AND('3-PLANNING ANNUEL'!AQ39&gt;='3-PLANNING ANNUEL'!$K$11,'3-PLANNING ANNUEL'!AQ39&lt;='3-PLANNING ANNUEL'!$N$11)),"V","")</f>
        <v>V</v>
      </c>
      <c r="AH48" s="174">
        <f>IF(AND(AF48="F",AG48=""),(VLOOKUP('3-PLANNING ANNUEL'!AH39,PARAMETRES!$A$16:$B$20,2,FALSE)),0)</f>
        <v>0</v>
      </c>
      <c r="AI48" s="12" t="str">
        <f>IF('3-PLANNING ANNUEL'!AW39="F","F","")</f>
        <v/>
      </c>
      <c r="AJ48" s="12" t="str">
        <f>IF(OR(AND('3-PLANNING ANNUEL'!AU39&gt;='3-PLANNING ANNUEL'!$K$7,'3-PLANNING ANNUEL'!AU39&lt;='3-PLANNING ANNUEL'!$N$7),AND('3-PLANNING ANNUEL'!AU39&gt;='3-PLANNING ANNUEL'!$K$8,'3-PLANNING ANNUEL'!AU39&lt;='3-PLANNING ANNUEL'!$N$8),AND('3-PLANNING ANNUEL'!AU39&gt;='3-PLANNING ANNUEL'!$K$9,'3-PLANNING ANNUEL'!AU39&lt;='3-PLANNING ANNUEL'!$N$9),AND('3-PLANNING ANNUEL'!AU39&gt;='3-PLANNING ANNUEL'!$K$10,'3-PLANNING ANNUEL'!AU39&lt;='3-PLANNING ANNUEL'!$N$10),AND('3-PLANNING ANNUEL'!AU39&gt;='3-PLANNING ANNUEL'!$K$11,'3-PLANNING ANNUEL'!AU39&lt;='3-PLANNING ANNUEL'!$N$11)),"V","")</f>
        <v>V</v>
      </c>
      <c r="AK48" s="174">
        <f>IF(AND(AI48="F",AJ48=""),(VLOOKUP('3-PLANNING ANNUEL'!AH39,PARAMETRES!$A$16:$B$20,2,FALSE)),0)</f>
        <v>0</v>
      </c>
    </row>
    <row r="49" spans="1:39" x14ac:dyDescent="0.3">
      <c r="A49" s="1">
        <v>20</v>
      </c>
      <c r="B49" s="12" t="str">
        <f>IF('3-PLANNING ANNUEL'!E40="F","F","")</f>
        <v/>
      </c>
      <c r="C49" s="12" t="str">
        <f>IF(OR(AND('3-PLANNING ANNUEL'!C40&gt;='3-PLANNING ANNUEL'!$K$7,'3-PLANNING ANNUEL'!C40&lt;='3-PLANNING ANNUEL'!$N$7),AND('3-PLANNING ANNUEL'!C40&gt;='3-PLANNING ANNUEL'!$K$8,'3-PLANNING ANNUEL'!C40&lt;='3-PLANNING ANNUEL'!$N$8),AND('3-PLANNING ANNUEL'!C40&gt;='3-PLANNING ANNUEL'!$K$9,'3-PLANNING ANNUEL'!C40&lt;='3-PLANNING ANNUEL'!$N$9),AND('3-PLANNING ANNUEL'!C40&gt;='3-PLANNING ANNUEL'!$K$10,'3-PLANNING ANNUEL'!C40&lt;='3-PLANNING ANNUEL'!$N$10),AND('3-PLANNING ANNUEL'!C40&gt;='3-PLANNING ANNUEL'!$K$11,'3-PLANNING ANNUEL'!C40&lt;='3-PLANNING ANNUEL'!$N$11)),"V","")</f>
        <v/>
      </c>
      <c r="D49" s="174">
        <f>IF(AND(B49="F",C49=""),(VLOOKUP('3-PLANNING ANNUEL'!B40,PARAMETRES!$A$16:$B$20,2,FALSE)),0)</f>
        <v>0</v>
      </c>
      <c r="E49" s="12" t="str">
        <f>IF('3-PLANNING ANNUEL'!I40="F","F","")</f>
        <v/>
      </c>
      <c r="F49" s="12" t="str">
        <f>IF(OR(AND('3-PLANNING ANNUEL'!G40&gt;='3-PLANNING ANNUEL'!$K$7,'3-PLANNING ANNUEL'!G40&lt;='3-PLANNING ANNUEL'!$N$7),AND('3-PLANNING ANNUEL'!G40&gt;='3-PLANNING ANNUEL'!$K$8,'3-PLANNING ANNUEL'!G40&lt;='3-PLANNING ANNUEL'!$N$8),AND('3-PLANNING ANNUEL'!G40&gt;='3-PLANNING ANNUEL'!$K$9,'3-PLANNING ANNUEL'!G40&lt;='3-PLANNING ANNUEL'!$N$9),AND('3-PLANNING ANNUEL'!G40&gt;='3-PLANNING ANNUEL'!$K$10,'3-PLANNING ANNUEL'!G40&lt;='3-PLANNING ANNUEL'!$N$10),AND('3-PLANNING ANNUEL'!G40&gt;='3-PLANNING ANNUEL'!$K$11,'3-PLANNING ANNUEL'!G40&lt;='3-PLANNING ANNUEL'!$N$11)),"V","")</f>
        <v>V</v>
      </c>
      <c r="G49" s="174">
        <f>IF(AND(E49="F",F49=""),(VLOOKUP('3-PLANNING ANNUEL'!F40,PARAMETRES!$A$16:$B$20,2,FALSE)),0)</f>
        <v>0</v>
      </c>
      <c r="H49" s="12" t="str">
        <f>IF('3-PLANNING ANNUEL'!M40="F","F","")</f>
        <v/>
      </c>
      <c r="I49" s="12" t="str">
        <f>IF(OR(AND('3-PLANNING ANNUEL'!K40&gt;='3-PLANNING ANNUEL'!$K$7,'3-PLANNING ANNUEL'!K40&lt;='3-PLANNING ANNUEL'!$N$7),AND('3-PLANNING ANNUEL'!K40&gt;='3-PLANNING ANNUEL'!$K$8,'3-PLANNING ANNUEL'!K40&lt;='3-PLANNING ANNUEL'!$N$8),AND('3-PLANNING ANNUEL'!K40&gt;='3-PLANNING ANNUEL'!$K$9,'3-PLANNING ANNUEL'!K40&lt;='3-PLANNING ANNUEL'!$N$9),AND('3-PLANNING ANNUEL'!K40&gt;='3-PLANNING ANNUEL'!$K$10,'3-PLANNING ANNUEL'!K40&lt;='3-PLANNING ANNUEL'!$N$10),AND('3-PLANNING ANNUEL'!K40&gt;='3-PLANNING ANNUEL'!$K$11,'3-PLANNING ANNUEL'!K40&lt;='3-PLANNING ANNUEL'!$N$11)),"V","")</f>
        <v/>
      </c>
      <c r="J49" s="174">
        <f>IF(AND(H49="F",I49=""),(VLOOKUP('3-PLANNING ANNUEL'!J40,PARAMETRES!$A$16:$B$20,2,FALSE)),0)</f>
        <v>0</v>
      </c>
      <c r="K49" s="12" t="str">
        <f>IF('3-PLANNING ANNUEL'!Q40="F","F","")</f>
        <v/>
      </c>
      <c r="L49" s="12" t="str">
        <f>IF(OR(AND('3-PLANNING ANNUEL'!O40&gt;='3-PLANNING ANNUEL'!$K$7,'3-PLANNING ANNUEL'!O40&lt;='3-PLANNING ANNUEL'!$N$7),AND('3-PLANNING ANNUEL'!O40&gt;='3-PLANNING ANNUEL'!$K$8,'3-PLANNING ANNUEL'!O40&lt;='3-PLANNING ANNUEL'!$N$8),AND('3-PLANNING ANNUEL'!O40&gt;='3-PLANNING ANNUEL'!$K$9,'3-PLANNING ANNUEL'!O40&lt;='3-PLANNING ANNUEL'!$N$9),AND('3-PLANNING ANNUEL'!O40&gt;='3-PLANNING ANNUEL'!$K$10,'3-PLANNING ANNUEL'!O40&lt;='3-PLANNING ANNUEL'!$N$10),AND('3-PLANNING ANNUEL'!O40&gt;='3-PLANNING ANNUEL'!$K$11,'3-PLANNING ANNUEL'!O40&lt;='3-PLANNING ANNUEL'!$N$11)),"V","")</f>
        <v/>
      </c>
      <c r="M49" s="174">
        <f>IF(AND(K49="F",L49=""),(VLOOKUP('3-PLANNING ANNUEL'!N40,PARAMETRES!$A$16:$B$20,2,FALSE)),0)</f>
        <v>0</v>
      </c>
      <c r="N49" s="12" t="str">
        <f>IF('3-PLANNING ANNUEL'!U40="F","F","")</f>
        <v/>
      </c>
      <c r="O49" s="12" t="str">
        <f>IF(OR(AND('3-PLANNING ANNUEL'!S40&gt;='3-PLANNING ANNUEL'!$K$7,'3-PLANNING ANNUEL'!S40&lt;='3-PLANNING ANNUEL'!$N$7),AND('3-PLANNING ANNUEL'!S40&gt;='3-PLANNING ANNUEL'!$K$8,'3-PLANNING ANNUEL'!S40&lt;='3-PLANNING ANNUEL'!$N$8),AND('3-PLANNING ANNUEL'!S40&gt;='3-PLANNING ANNUEL'!$K$9,'3-PLANNING ANNUEL'!S40&lt;='3-PLANNING ANNUEL'!$N$9),AND('3-PLANNING ANNUEL'!S40&gt;='3-PLANNING ANNUEL'!$K$10,'3-PLANNING ANNUEL'!S40&lt;='3-PLANNING ANNUEL'!$N$10),AND('3-PLANNING ANNUEL'!S40&gt;='3-PLANNING ANNUEL'!$K$11,'3-PLANNING ANNUEL'!S40&lt;='3-PLANNING ANNUEL'!$N$11)),"V","")</f>
        <v/>
      </c>
      <c r="P49" s="174">
        <f>IF(AND(N49="F",O49=""),(VLOOKUP('3-PLANNING ANNUEL'!R40,PARAMETRES!$A$16:$B$20,2,FALSE)),0)</f>
        <v>0</v>
      </c>
      <c r="Q49" s="12" t="str">
        <f>IF('3-PLANNING ANNUEL'!Y40="F","F","")</f>
        <v/>
      </c>
      <c r="R49" s="12" t="str">
        <f>IF(OR(AND('3-PLANNING ANNUEL'!W40&gt;='3-PLANNING ANNUEL'!$K$7,'3-PLANNING ANNUEL'!W40&lt;='3-PLANNING ANNUEL'!$N$7),AND('3-PLANNING ANNUEL'!W40&gt;='3-PLANNING ANNUEL'!$K$8,'3-PLANNING ANNUEL'!W40&lt;='3-PLANNING ANNUEL'!$N$8),AND('3-PLANNING ANNUEL'!W40&gt;='3-PLANNING ANNUEL'!$K$9,'3-PLANNING ANNUEL'!W40&lt;='3-PLANNING ANNUEL'!$N$9),AND('3-PLANNING ANNUEL'!W40&gt;='3-PLANNING ANNUEL'!$K$10,'3-PLANNING ANNUEL'!W40&lt;='3-PLANNING ANNUEL'!$N$10),AND('3-PLANNING ANNUEL'!W40&gt;='3-PLANNING ANNUEL'!$K$11,'3-PLANNING ANNUEL'!W40&lt;='3-PLANNING ANNUEL'!$N$11)),"V","")</f>
        <v>V</v>
      </c>
      <c r="S49" s="174">
        <f>IF(AND(Q49="F",R49=""),(VLOOKUP('3-PLANNING ANNUEL'!V40,PARAMETRES!$A$16:$B$20,2,FALSE)),0)</f>
        <v>0</v>
      </c>
      <c r="T49" s="12" t="str">
        <f>IF('3-PLANNING ANNUEL'!AC40="F","F","")</f>
        <v/>
      </c>
      <c r="U49" s="12" t="str">
        <f>IF(OR(AND('3-PLANNING ANNUEL'!AA40&gt;='3-PLANNING ANNUEL'!$K$7,'3-PLANNING ANNUEL'!AA40&lt;='3-PLANNING ANNUEL'!$N$7),AND('3-PLANNING ANNUEL'!AA40&gt;='3-PLANNING ANNUEL'!$K$8,'3-PLANNING ANNUEL'!AA40&lt;='3-PLANNING ANNUEL'!$N$8),AND('3-PLANNING ANNUEL'!AA40&gt;='3-PLANNING ANNUEL'!$K$9,'3-PLANNING ANNUEL'!AA40&lt;='3-PLANNING ANNUEL'!$N$9),AND('3-PLANNING ANNUEL'!AA40&gt;='3-PLANNING ANNUEL'!$K$10,'3-PLANNING ANNUEL'!AA40&lt;='3-PLANNING ANNUEL'!$N$10),AND('3-PLANNING ANNUEL'!AA40&gt;='3-PLANNING ANNUEL'!$K$11,'3-PLANNING ANNUEL'!AA40&lt;='3-PLANNING ANNUEL'!$N$11)),"V","")</f>
        <v/>
      </c>
      <c r="V49" s="174">
        <f>IF(AND(T49="F",U49=""),(VLOOKUP('3-PLANNING ANNUEL'!Z40,PARAMETRES!$A$16:$B$20,2,FALSE)),0)</f>
        <v>0</v>
      </c>
      <c r="W49" s="12" t="str">
        <f>IF('3-PLANNING ANNUEL'!AG40="F","F","")</f>
        <v/>
      </c>
      <c r="X49" s="12" t="str">
        <f>IF(OR(AND('3-PLANNING ANNUEL'!AE40&gt;='3-PLANNING ANNUEL'!$K$7,'3-PLANNING ANNUEL'!AE40&lt;='3-PLANNING ANNUEL'!$N$7),AND('3-PLANNING ANNUEL'!AE40&gt;='3-PLANNING ANNUEL'!$K$8,'3-PLANNING ANNUEL'!AE40&lt;='3-PLANNING ANNUEL'!$N$8),AND('3-PLANNING ANNUEL'!AE40&gt;='3-PLANNING ANNUEL'!$K$9,'3-PLANNING ANNUEL'!AE40&lt;='3-PLANNING ANNUEL'!$N$9),AND('3-PLANNING ANNUEL'!AE40&gt;='3-PLANNING ANNUEL'!$K$10,'3-PLANNING ANNUEL'!AE40&lt;='3-PLANNING ANNUEL'!$N$10),AND('3-PLANNING ANNUEL'!AE40&gt;='3-PLANNING ANNUEL'!$K$11,'3-PLANNING ANNUEL'!AE40&lt;='3-PLANNING ANNUEL'!$N$11)),"V","")</f>
        <v>V</v>
      </c>
      <c r="Y49" s="174">
        <f>IF(AND(W49="F",X49=""),(VLOOKUP('3-PLANNING ANNUEL'!AD40,PARAMETRES!$A$16:$B$20,2,FALSE)),0)</f>
        <v>0</v>
      </c>
      <c r="Z49" s="12" t="str">
        <f>IF('3-PLANNING ANNUEL'!AK40="F","F","")</f>
        <v/>
      </c>
      <c r="AA49" s="12" t="str">
        <f>IF(OR(AND('3-PLANNING ANNUEL'!AI40&gt;='3-PLANNING ANNUEL'!$K$7,'3-PLANNING ANNUEL'!AI40&lt;='3-PLANNING ANNUEL'!$N$7),AND('3-PLANNING ANNUEL'!AI40&gt;='3-PLANNING ANNUEL'!$K$8,'3-PLANNING ANNUEL'!AI40&lt;='3-PLANNING ANNUEL'!$N$8),AND('3-PLANNING ANNUEL'!AI40&gt;='3-PLANNING ANNUEL'!$K$9,'3-PLANNING ANNUEL'!AI40&lt;='3-PLANNING ANNUEL'!$N$9),AND('3-PLANNING ANNUEL'!AI40&gt;='3-PLANNING ANNUEL'!$K$10,'3-PLANNING ANNUEL'!AI40&lt;='3-PLANNING ANNUEL'!$N$10),AND('3-PLANNING ANNUEL'!AI40&gt;='3-PLANNING ANNUEL'!$K$11,'3-PLANNING ANNUEL'!AI40&lt;='3-PLANNING ANNUEL'!$N$11)),"V","")</f>
        <v/>
      </c>
      <c r="AB49" s="174">
        <f>IF(AND(Z49="F",AA49=""),(VLOOKUP('3-PLANNING ANNUEL'!AH40,PARAMETRES!$A$16:$B$20,2,FALSE)),0)</f>
        <v>0</v>
      </c>
      <c r="AC49" s="12" t="str">
        <f>IF('3-PLANNING ANNUEL'!AO40="F","F","")</f>
        <v/>
      </c>
      <c r="AD49" s="12" t="str">
        <f>IF(OR(AND('3-PLANNING ANNUEL'!AM40&gt;='3-PLANNING ANNUEL'!$K$7,'3-PLANNING ANNUEL'!AM40&lt;='3-PLANNING ANNUEL'!$N$7),AND('3-PLANNING ANNUEL'!AM40&gt;='3-PLANNING ANNUEL'!$K$8,'3-PLANNING ANNUEL'!AM40&lt;='3-PLANNING ANNUEL'!$N$8),AND('3-PLANNING ANNUEL'!AM40&gt;='3-PLANNING ANNUEL'!$K$9,'3-PLANNING ANNUEL'!AM40&lt;='3-PLANNING ANNUEL'!$N$9),AND('3-PLANNING ANNUEL'!AM40&gt;='3-PLANNING ANNUEL'!$K$10,'3-PLANNING ANNUEL'!AM40&lt;='3-PLANNING ANNUEL'!$N$10),AND('3-PLANNING ANNUEL'!AM40&gt;='3-PLANNING ANNUEL'!$K$11,'3-PLANNING ANNUEL'!AM40&lt;='3-PLANNING ANNUEL'!$N$11)),"V","")</f>
        <v/>
      </c>
      <c r="AE49" s="174">
        <f>IF(AND(AC49="F",AD49=""),(VLOOKUP('3-PLANNING ANNUEL'!AL40,PARAMETRES!$A$16:$B$20,2,FALSE)),0)</f>
        <v>0</v>
      </c>
      <c r="AF49" s="12" t="str">
        <f>IF('3-PLANNING ANNUEL'!AS40="F","F","")</f>
        <v/>
      </c>
      <c r="AG49" s="12" t="str">
        <f>IF(OR(AND('3-PLANNING ANNUEL'!AQ40&gt;='3-PLANNING ANNUEL'!$K$7,'3-PLANNING ANNUEL'!AQ40&lt;='3-PLANNING ANNUEL'!$N$7),AND('3-PLANNING ANNUEL'!AQ40&gt;='3-PLANNING ANNUEL'!$K$8,'3-PLANNING ANNUEL'!AQ40&lt;='3-PLANNING ANNUEL'!$N$8),AND('3-PLANNING ANNUEL'!AQ40&gt;='3-PLANNING ANNUEL'!$K$9,'3-PLANNING ANNUEL'!AQ40&lt;='3-PLANNING ANNUEL'!$N$9),AND('3-PLANNING ANNUEL'!AQ40&gt;='3-PLANNING ANNUEL'!$K$10,'3-PLANNING ANNUEL'!AQ40&lt;='3-PLANNING ANNUEL'!$N$10),AND('3-PLANNING ANNUEL'!AQ40&gt;='3-PLANNING ANNUEL'!$K$11,'3-PLANNING ANNUEL'!AQ40&lt;='3-PLANNING ANNUEL'!$N$11)),"V","")</f>
        <v>V</v>
      </c>
      <c r="AH49" s="174">
        <f>IF(AND(AF49="F",AG49=""),(VLOOKUP('3-PLANNING ANNUEL'!AH40,PARAMETRES!$A$16:$B$20,2,FALSE)),0)</f>
        <v>0</v>
      </c>
      <c r="AI49" s="12" t="str">
        <f>IF('3-PLANNING ANNUEL'!AW40="F","F","")</f>
        <v/>
      </c>
      <c r="AJ49" s="12" t="str">
        <f>IF(OR(AND('3-PLANNING ANNUEL'!AU40&gt;='3-PLANNING ANNUEL'!$K$7,'3-PLANNING ANNUEL'!AU40&lt;='3-PLANNING ANNUEL'!$N$7),AND('3-PLANNING ANNUEL'!AU40&gt;='3-PLANNING ANNUEL'!$K$8,'3-PLANNING ANNUEL'!AU40&lt;='3-PLANNING ANNUEL'!$N$8),AND('3-PLANNING ANNUEL'!AU40&gt;='3-PLANNING ANNUEL'!$K$9,'3-PLANNING ANNUEL'!AU40&lt;='3-PLANNING ANNUEL'!$N$9),AND('3-PLANNING ANNUEL'!AU40&gt;='3-PLANNING ANNUEL'!$K$10,'3-PLANNING ANNUEL'!AU40&lt;='3-PLANNING ANNUEL'!$N$10),AND('3-PLANNING ANNUEL'!AU40&gt;='3-PLANNING ANNUEL'!$K$11,'3-PLANNING ANNUEL'!AU40&lt;='3-PLANNING ANNUEL'!$N$11)),"V","")</f>
        <v>V</v>
      </c>
      <c r="AK49" s="174">
        <f>IF(AND(AI49="F",AJ49=""),(VLOOKUP('3-PLANNING ANNUEL'!AH40,PARAMETRES!$A$16:$B$20,2,FALSE)),0)</f>
        <v>0</v>
      </c>
    </row>
    <row r="50" spans="1:39" x14ac:dyDescent="0.3">
      <c r="A50" s="1">
        <v>21</v>
      </c>
      <c r="B50" s="12" t="str">
        <f>IF('3-PLANNING ANNUEL'!E41="F","F","")</f>
        <v/>
      </c>
      <c r="C50" s="12" t="str">
        <f>IF(OR(AND('3-PLANNING ANNUEL'!C41&gt;='3-PLANNING ANNUEL'!$K$7,'3-PLANNING ANNUEL'!C41&lt;='3-PLANNING ANNUEL'!$N$7),AND('3-PLANNING ANNUEL'!C41&gt;='3-PLANNING ANNUEL'!$K$8,'3-PLANNING ANNUEL'!C41&lt;='3-PLANNING ANNUEL'!$N$8),AND('3-PLANNING ANNUEL'!C41&gt;='3-PLANNING ANNUEL'!$K$9,'3-PLANNING ANNUEL'!C41&lt;='3-PLANNING ANNUEL'!$N$9),AND('3-PLANNING ANNUEL'!C41&gt;='3-PLANNING ANNUEL'!$K$10,'3-PLANNING ANNUEL'!C41&lt;='3-PLANNING ANNUEL'!$N$10),AND('3-PLANNING ANNUEL'!C41&gt;='3-PLANNING ANNUEL'!$K$11,'3-PLANNING ANNUEL'!C41&lt;='3-PLANNING ANNUEL'!$N$11)),"V","")</f>
        <v/>
      </c>
      <c r="D50" s="174">
        <f>IF(AND(B50="F",C50=""),(VLOOKUP('3-PLANNING ANNUEL'!B41,PARAMETRES!$A$16:$B$20,2,FALSE)),0)</f>
        <v>0</v>
      </c>
      <c r="E50" s="12" t="str">
        <f>IF('3-PLANNING ANNUEL'!I41="F","F","")</f>
        <v/>
      </c>
      <c r="F50" s="12" t="str">
        <f>IF(OR(AND('3-PLANNING ANNUEL'!G41&gt;='3-PLANNING ANNUEL'!$K$7,'3-PLANNING ANNUEL'!G41&lt;='3-PLANNING ANNUEL'!$N$7),AND('3-PLANNING ANNUEL'!G41&gt;='3-PLANNING ANNUEL'!$K$8,'3-PLANNING ANNUEL'!G41&lt;='3-PLANNING ANNUEL'!$N$8),AND('3-PLANNING ANNUEL'!G41&gt;='3-PLANNING ANNUEL'!$K$9,'3-PLANNING ANNUEL'!G41&lt;='3-PLANNING ANNUEL'!$N$9),AND('3-PLANNING ANNUEL'!G41&gt;='3-PLANNING ANNUEL'!$K$10,'3-PLANNING ANNUEL'!G41&lt;='3-PLANNING ANNUEL'!$N$10),AND('3-PLANNING ANNUEL'!G41&gt;='3-PLANNING ANNUEL'!$K$11,'3-PLANNING ANNUEL'!G41&lt;='3-PLANNING ANNUEL'!$N$11)),"V","")</f>
        <v>V</v>
      </c>
      <c r="G50" s="174">
        <f>IF(AND(E50="F",F50=""),(VLOOKUP('3-PLANNING ANNUEL'!F41,PARAMETRES!$A$16:$B$20,2,FALSE)),0)</f>
        <v>0</v>
      </c>
      <c r="H50" s="12" t="str">
        <f>IF('3-PLANNING ANNUEL'!M41="F","F","")</f>
        <v/>
      </c>
      <c r="I50" s="12" t="str">
        <f>IF(OR(AND('3-PLANNING ANNUEL'!K41&gt;='3-PLANNING ANNUEL'!$K$7,'3-PLANNING ANNUEL'!K41&lt;='3-PLANNING ANNUEL'!$N$7),AND('3-PLANNING ANNUEL'!K41&gt;='3-PLANNING ANNUEL'!$K$8,'3-PLANNING ANNUEL'!K41&lt;='3-PLANNING ANNUEL'!$N$8),AND('3-PLANNING ANNUEL'!K41&gt;='3-PLANNING ANNUEL'!$K$9,'3-PLANNING ANNUEL'!K41&lt;='3-PLANNING ANNUEL'!$N$9),AND('3-PLANNING ANNUEL'!K41&gt;='3-PLANNING ANNUEL'!$K$10,'3-PLANNING ANNUEL'!K41&lt;='3-PLANNING ANNUEL'!$N$10),AND('3-PLANNING ANNUEL'!K41&gt;='3-PLANNING ANNUEL'!$K$11,'3-PLANNING ANNUEL'!K41&lt;='3-PLANNING ANNUEL'!$N$11)),"V","")</f>
        <v/>
      </c>
      <c r="J50" s="174">
        <f>IF(AND(H50="F",I50=""),(VLOOKUP('3-PLANNING ANNUEL'!J41,PARAMETRES!$A$16:$B$20,2,FALSE)),0)</f>
        <v>0</v>
      </c>
      <c r="K50" s="12" t="str">
        <f>IF('3-PLANNING ANNUEL'!Q41="F","F","")</f>
        <v/>
      </c>
      <c r="L50" s="12" t="str">
        <f>IF(OR(AND('3-PLANNING ANNUEL'!O41&gt;='3-PLANNING ANNUEL'!$K$7,'3-PLANNING ANNUEL'!O41&lt;='3-PLANNING ANNUEL'!$N$7),AND('3-PLANNING ANNUEL'!O41&gt;='3-PLANNING ANNUEL'!$K$8,'3-PLANNING ANNUEL'!O41&lt;='3-PLANNING ANNUEL'!$N$8),AND('3-PLANNING ANNUEL'!O41&gt;='3-PLANNING ANNUEL'!$K$9,'3-PLANNING ANNUEL'!O41&lt;='3-PLANNING ANNUEL'!$N$9),AND('3-PLANNING ANNUEL'!O41&gt;='3-PLANNING ANNUEL'!$K$10,'3-PLANNING ANNUEL'!O41&lt;='3-PLANNING ANNUEL'!$N$10),AND('3-PLANNING ANNUEL'!O41&gt;='3-PLANNING ANNUEL'!$K$11,'3-PLANNING ANNUEL'!O41&lt;='3-PLANNING ANNUEL'!$N$11)),"V","")</f>
        <v/>
      </c>
      <c r="M50" s="174">
        <f>IF(AND(K50="F",L50=""),(VLOOKUP('3-PLANNING ANNUEL'!N41,PARAMETRES!$A$16:$B$20,2,FALSE)),0)</f>
        <v>0</v>
      </c>
      <c r="N50" s="12" t="str">
        <f>IF('3-PLANNING ANNUEL'!U41="F","F","")</f>
        <v/>
      </c>
      <c r="O50" s="12" t="str">
        <f>IF(OR(AND('3-PLANNING ANNUEL'!S41&gt;='3-PLANNING ANNUEL'!$K$7,'3-PLANNING ANNUEL'!S41&lt;='3-PLANNING ANNUEL'!$N$7),AND('3-PLANNING ANNUEL'!S41&gt;='3-PLANNING ANNUEL'!$K$8,'3-PLANNING ANNUEL'!S41&lt;='3-PLANNING ANNUEL'!$N$8),AND('3-PLANNING ANNUEL'!S41&gt;='3-PLANNING ANNUEL'!$K$9,'3-PLANNING ANNUEL'!S41&lt;='3-PLANNING ANNUEL'!$N$9),AND('3-PLANNING ANNUEL'!S41&gt;='3-PLANNING ANNUEL'!$K$10,'3-PLANNING ANNUEL'!S41&lt;='3-PLANNING ANNUEL'!$N$10),AND('3-PLANNING ANNUEL'!S41&gt;='3-PLANNING ANNUEL'!$K$11,'3-PLANNING ANNUEL'!S41&lt;='3-PLANNING ANNUEL'!$N$11)),"V","")</f>
        <v/>
      </c>
      <c r="P50" s="174">
        <f>IF(AND(N50="F",O50=""),(VLOOKUP('3-PLANNING ANNUEL'!R41,PARAMETRES!$A$16:$B$20,2,FALSE)),0)</f>
        <v>0</v>
      </c>
      <c r="Q50" s="12" t="str">
        <f>IF('3-PLANNING ANNUEL'!Y41="F","F","")</f>
        <v/>
      </c>
      <c r="R50" s="12" t="str">
        <f>IF(OR(AND('3-PLANNING ANNUEL'!W41&gt;='3-PLANNING ANNUEL'!$K$7,'3-PLANNING ANNUEL'!W41&lt;='3-PLANNING ANNUEL'!$N$7),AND('3-PLANNING ANNUEL'!W41&gt;='3-PLANNING ANNUEL'!$K$8,'3-PLANNING ANNUEL'!W41&lt;='3-PLANNING ANNUEL'!$N$8),AND('3-PLANNING ANNUEL'!W41&gt;='3-PLANNING ANNUEL'!$K$9,'3-PLANNING ANNUEL'!W41&lt;='3-PLANNING ANNUEL'!$N$9),AND('3-PLANNING ANNUEL'!W41&gt;='3-PLANNING ANNUEL'!$K$10,'3-PLANNING ANNUEL'!W41&lt;='3-PLANNING ANNUEL'!$N$10),AND('3-PLANNING ANNUEL'!W41&gt;='3-PLANNING ANNUEL'!$K$11,'3-PLANNING ANNUEL'!W41&lt;='3-PLANNING ANNUEL'!$N$11)),"V","")</f>
        <v>V</v>
      </c>
      <c r="S50" s="174">
        <f>IF(AND(Q50="F",R50=""),(VLOOKUP('3-PLANNING ANNUEL'!V41,PARAMETRES!$A$16:$B$20,2,FALSE)),0)</f>
        <v>0</v>
      </c>
      <c r="T50" s="12" t="str">
        <f>IF('3-PLANNING ANNUEL'!AC41="F","F","")</f>
        <v/>
      </c>
      <c r="U50" s="12" t="str">
        <f>IF(OR(AND('3-PLANNING ANNUEL'!AA41&gt;='3-PLANNING ANNUEL'!$K$7,'3-PLANNING ANNUEL'!AA41&lt;='3-PLANNING ANNUEL'!$N$7),AND('3-PLANNING ANNUEL'!AA41&gt;='3-PLANNING ANNUEL'!$K$8,'3-PLANNING ANNUEL'!AA41&lt;='3-PLANNING ANNUEL'!$N$8),AND('3-PLANNING ANNUEL'!AA41&gt;='3-PLANNING ANNUEL'!$K$9,'3-PLANNING ANNUEL'!AA41&lt;='3-PLANNING ANNUEL'!$N$9),AND('3-PLANNING ANNUEL'!AA41&gt;='3-PLANNING ANNUEL'!$K$10,'3-PLANNING ANNUEL'!AA41&lt;='3-PLANNING ANNUEL'!$N$10),AND('3-PLANNING ANNUEL'!AA41&gt;='3-PLANNING ANNUEL'!$K$11,'3-PLANNING ANNUEL'!AA41&lt;='3-PLANNING ANNUEL'!$N$11)),"V","")</f>
        <v/>
      </c>
      <c r="V50" s="174">
        <f>IF(AND(T50="F",U50=""),(VLOOKUP('3-PLANNING ANNUEL'!Z41,PARAMETRES!$A$16:$B$20,2,FALSE)),0)</f>
        <v>0</v>
      </c>
      <c r="W50" s="12" t="str">
        <f>IF('3-PLANNING ANNUEL'!AG41="F","F","")</f>
        <v>F</v>
      </c>
      <c r="X50" s="12" t="str">
        <f>IF(OR(AND('3-PLANNING ANNUEL'!AE41&gt;='3-PLANNING ANNUEL'!$K$7,'3-PLANNING ANNUEL'!AE41&lt;='3-PLANNING ANNUEL'!$N$7),AND('3-PLANNING ANNUEL'!AE41&gt;='3-PLANNING ANNUEL'!$K$8,'3-PLANNING ANNUEL'!AE41&lt;='3-PLANNING ANNUEL'!$N$8),AND('3-PLANNING ANNUEL'!AE41&gt;='3-PLANNING ANNUEL'!$K$9,'3-PLANNING ANNUEL'!AE41&lt;='3-PLANNING ANNUEL'!$N$9),AND('3-PLANNING ANNUEL'!AE41&gt;='3-PLANNING ANNUEL'!$K$10,'3-PLANNING ANNUEL'!AE41&lt;='3-PLANNING ANNUEL'!$N$10),AND('3-PLANNING ANNUEL'!AE41&gt;='3-PLANNING ANNUEL'!$K$11,'3-PLANNING ANNUEL'!AE41&lt;='3-PLANNING ANNUEL'!$N$11)),"V","")</f>
        <v/>
      </c>
      <c r="Y50" s="174">
        <f>IF(AND(W50="F",X50=""),(VLOOKUP('3-PLANNING ANNUEL'!AD41,PARAMETRES!$A$16:$B$20,2,FALSE)),0)</f>
        <v>0.22916666666666663</v>
      </c>
      <c r="Z50" s="12" t="str">
        <f>IF('3-PLANNING ANNUEL'!AK41="F","F","")</f>
        <v/>
      </c>
      <c r="AA50" s="12" t="str">
        <f>IF(OR(AND('3-PLANNING ANNUEL'!AI41&gt;='3-PLANNING ANNUEL'!$K$7,'3-PLANNING ANNUEL'!AI41&lt;='3-PLANNING ANNUEL'!$N$7),AND('3-PLANNING ANNUEL'!AI41&gt;='3-PLANNING ANNUEL'!$K$8,'3-PLANNING ANNUEL'!AI41&lt;='3-PLANNING ANNUEL'!$N$8),AND('3-PLANNING ANNUEL'!AI41&gt;='3-PLANNING ANNUEL'!$K$9,'3-PLANNING ANNUEL'!AI41&lt;='3-PLANNING ANNUEL'!$N$9),AND('3-PLANNING ANNUEL'!AI41&gt;='3-PLANNING ANNUEL'!$K$10,'3-PLANNING ANNUEL'!AI41&lt;='3-PLANNING ANNUEL'!$N$10),AND('3-PLANNING ANNUEL'!AI41&gt;='3-PLANNING ANNUEL'!$K$11,'3-PLANNING ANNUEL'!AI41&lt;='3-PLANNING ANNUEL'!$N$11)),"V","")</f>
        <v/>
      </c>
      <c r="AB50" s="174">
        <f>IF(AND(Z50="F",AA50=""),(VLOOKUP('3-PLANNING ANNUEL'!AH41,PARAMETRES!$A$16:$B$20,2,FALSE)),0)</f>
        <v>0</v>
      </c>
      <c r="AC50" s="12" t="str">
        <f>IF('3-PLANNING ANNUEL'!AO41="F","F","")</f>
        <v/>
      </c>
      <c r="AD50" s="12" t="str">
        <f>IF(OR(AND('3-PLANNING ANNUEL'!AM41&gt;='3-PLANNING ANNUEL'!$K$7,'3-PLANNING ANNUEL'!AM41&lt;='3-PLANNING ANNUEL'!$N$7),AND('3-PLANNING ANNUEL'!AM41&gt;='3-PLANNING ANNUEL'!$K$8,'3-PLANNING ANNUEL'!AM41&lt;='3-PLANNING ANNUEL'!$N$8),AND('3-PLANNING ANNUEL'!AM41&gt;='3-PLANNING ANNUEL'!$K$9,'3-PLANNING ANNUEL'!AM41&lt;='3-PLANNING ANNUEL'!$N$9),AND('3-PLANNING ANNUEL'!AM41&gt;='3-PLANNING ANNUEL'!$K$10,'3-PLANNING ANNUEL'!AM41&lt;='3-PLANNING ANNUEL'!$N$10),AND('3-PLANNING ANNUEL'!AM41&gt;='3-PLANNING ANNUEL'!$K$11,'3-PLANNING ANNUEL'!AM41&lt;='3-PLANNING ANNUEL'!$N$11)),"V","")</f>
        <v/>
      </c>
      <c r="AE50" s="174">
        <f>IF(AND(AC50="F",AD50=""),(VLOOKUP('3-PLANNING ANNUEL'!AL41,PARAMETRES!$A$16:$B$20,2,FALSE)),0)</f>
        <v>0</v>
      </c>
      <c r="AF50" s="12" t="str">
        <f>IF('3-PLANNING ANNUEL'!AS41="F","F","")</f>
        <v/>
      </c>
      <c r="AG50" s="12" t="str">
        <f>IF(OR(AND('3-PLANNING ANNUEL'!AQ41&gt;='3-PLANNING ANNUEL'!$K$7,'3-PLANNING ANNUEL'!AQ41&lt;='3-PLANNING ANNUEL'!$N$7),AND('3-PLANNING ANNUEL'!AQ41&gt;='3-PLANNING ANNUEL'!$K$8,'3-PLANNING ANNUEL'!AQ41&lt;='3-PLANNING ANNUEL'!$N$8),AND('3-PLANNING ANNUEL'!AQ41&gt;='3-PLANNING ANNUEL'!$K$9,'3-PLANNING ANNUEL'!AQ41&lt;='3-PLANNING ANNUEL'!$N$9),AND('3-PLANNING ANNUEL'!AQ41&gt;='3-PLANNING ANNUEL'!$K$10,'3-PLANNING ANNUEL'!AQ41&lt;='3-PLANNING ANNUEL'!$N$10),AND('3-PLANNING ANNUEL'!AQ41&gt;='3-PLANNING ANNUEL'!$K$11,'3-PLANNING ANNUEL'!AQ41&lt;='3-PLANNING ANNUEL'!$N$11)),"V","")</f>
        <v>V</v>
      </c>
      <c r="AH50" s="174">
        <f>IF(AND(AF50="F",AG50=""),(VLOOKUP('3-PLANNING ANNUEL'!AH41,PARAMETRES!$A$16:$B$20,2,FALSE)),0)</f>
        <v>0</v>
      </c>
      <c r="AI50" s="12" t="str">
        <f>IF('3-PLANNING ANNUEL'!AW41="F","F","")</f>
        <v/>
      </c>
      <c r="AJ50" s="12" t="str">
        <f>IF(OR(AND('3-PLANNING ANNUEL'!AU41&gt;='3-PLANNING ANNUEL'!$K$7,'3-PLANNING ANNUEL'!AU41&lt;='3-PLANNING ANNUEL'!$N$7),AND('3-PLANNING ANNUEL'!AU41&gt;='3-PLANNING ANNUEL'!$K$8,'3-PLANNING ANNUEL'!AU41&lt;='3-PLANNING ANNUEL'!$N$8),AND('3-PLANNING ANNUEL'!AU41&gt;='3-PLANNING ANNUEL'!$K$9,'3-PLANNING ANNUEL'!AU41&lt;='3-PLANNING ANNUEL'!$N$9),AND('3-PLANNING ANNUEL'!AU41&gt;='3-PLANNING ANNUEL'!$K$10,'3-PLANNING ANNUEL'!AU41&lt;='3-PLANNING ANNUEL'!$N$10),AND('3-PLANNING ANNUEL'!AU41&gt;='3-PLANNING ANNUEL'!$K$11,'3-PLANNING ANNUEL'!AU41&lt;='3-PLANNING ANNUEL'!$N$11)),"V","")</f>
        <v>V</v>
      </c>
      <c r="AK50" s="174">
        <f>IF(AND(AI50="F",AJ50=""),(VLOOKUP('3-PLANNING ANNUEL'!AH41,PARAMETRES!$A$16:$B$20,2,FALSE)),0)</f>
        <v>0</v>
      </c>
    </row>
    <row r="51" spans="1:39" x14ac:dyDescent="0.3">
      <c r="A51" s="1">
        <v>22</v>
      </c>
      <c r="B51" s="12" t="str">
        <f>IF('3-PLANNING ANNUEL'!E42="F","F","")</f>
        <v/>
      </c>
      <c r="C51" s="12" t="str">
        <f>IF(OR(AND('3-PLANNING ANNUEL'!C42&gt;='3-PLANNING ANNUEL'!$K$7,'3-PLANNING ANNUEL'!C42&lt;='3-PLANNING ANNUEL'!$N$7),AND('3-PLANNING ANNUEL'!C42&gt;='3-PLANNING ANNUEL'!$K$8,'3-PLANNING ANNUEL'!C42&lt;='3-PLANNING ANNUEL'!$N$8),AND('3-PLANNING ANNUEL'!C42&gt;='3-PLANNING ANNUEL'!$K$9,'3-PLANNING ANNUEL'!C42&lt;='3-PLANNING ANNUEL'!$N$9),AND('3-PLANNING ANNUEL'!C42&gt;='3-PLANNING ANNUEL'!$K$10,'3-PLANNING ANNUEL'!C42&lt;='3-PLANNING ANNUEL'!$N$10),AND('3-PLANNING ANNUEL'!C42&gt;='3-PLANNING ANNUEL'!$K$11,'3-PLANNING ANNUEL'!C42&lt;='3-PLANNING ANNUEL'!$N$11)),"V","")</f>
        <v/>
      </c>
      <c r="D51" s="174">
        <f>IF(AND(B51="F",C51=""),(VLOOKUP('3-PLANNING ANNUEL'!B42,PARAMETRES!$A$16:$B$20,2,FALSE)),0)</f>
        <v>0</v>
      </c>
      <c r="E51" s="12" t="str">
        <f>IF('3-PLANNING ANNUEL'!I42="F","F","")</f>
        <v/>
      </c>
      <c r="F51" s="12" t="str">
        <f>IF(OR(AND('3-PLANNING ANNUEL'!G42&gt;='3-PLANNING ANNUEL'!$K$7,'3-PLANNING ANNUEL'!G42&lt;='3-PLANNING ANNUEL'!$N$7),AND('3-PLANNING ANNUEL'!G42&gt;='3-PLANNING ANNUEL'!$K$8,'3-PLANNING ANNUEL'!G42&lt;='3-PLANNING ANNUEL'!$N$8),AND('3-PLANNING ANNUEL'!G42&gt;='3-PLANNING ANNUEL'!$K$9,'3-PLANNING ANNUEL'!G42&lt;='3-PLANNING ANNUEL'!$N$9),AND('3-PLANNING ANNUEL'!G42&gt;='3-PLANNING ANNUEL'!$K$10,'3-PLANNING ANNUEL'!G42&lt;='3-PLANNING ANNUEL'!$N$10),AND('3-PLANNING ANNUEL'!G42&gt;='3-PLANNING ANNUEL'!$K$11,'3-PLANNING ANNUEL'!G42&lt;='3-PLANNING ANNUEL'!$N$11)),"V","")</f>
        <v>V</v>
      </c>
      <c r="G51" s="174">
        <f>IF(AND(E51="F",F51=""),(VLOOKUP('3-PLANNING ANNUEL'!F42,PARAMETRES!$A$16:$B$20,2,FALSE)),0)</f>
        <v>0</v>
      </c>
      <c r="H51" s="12" t="str">
        <f>IF('3-PLANNING ANNUEL'!M42="F","F","")</f>
        <v/>
      </c>
      <c r="I51" s="12" t="str">
        <f>IF(OR(AND('3-PLANNING ANNUEL'!K42&gt;='3-PLANNING ANNUEL'!$K$7,'3-PLANNING ANNUEL'!K42&lt;='3-PLANNING ANNUEL'!$N$7),AND('3-PLANNING ANNUEL'!K42&gt;='3-PLANNING ANNUEL'!$K$8,'3-PLANNING ANNUEL'!K42&lt;='3-PLANNING ANNUEL'!$N$8),AND('3-PLANNING ANNUEL'!K42&gt;='3-PLANNING ANNUEL'!$K$9,'3-PLANNING ANNUEL'!K42&lt;='3-PLANNING ANNUEL'!$N$9),AND('3-PLANNING ANNUEL'!K42&gt;='3-PLANNING ANNUEL'!$K$10,'3-PLANNING ANNUEL'!K42&lt;='3-PLANNING ANNUEL'!$N$10),AND('3-PLANNING ANNUEL'!K42&gt;='3-PLANNING ANNUEL'!$K$11,'3-PLANNING ANNUEL'!K42&lt;='3-PLANNING ANNUEL'!$N$11)),"V","")</f>
        <v/>
      </c>
      <c r="J51" s="174">
        <f>IF(AND(H51="F",I51=""),(VLOOKUP('3-PLANNING ANNUEL'!J42,PARAMETRES!$A$16:$B$20,2,FALSE)),0)</f>
        <v>0</v>
      </c>
      <c r="K51" s="12" t="str">
        <f>IF('3-PLANNING ANNUEL'!Q42="F","F","")</f>
        <v/>
      </c>
      <c r="L51" s="12" t="str">
        <f>IF(OR(AND('3-PLANNING ANNUEL'!O42&gt;='3-PLANNING ANNUEL'!$K$7,'3-PLANNING ANNUEL'!O42&lt;='3-PLANNING ANNUEL'!$N$7),AND('3-PLANNING ANNUEL'!O42&gt;='3-PLANNING ANNUEL'!$K$8,'3-PLANNING ANNUEL'!O42&lt;='3-PLANNING ANNUEL'!$N$8),AND('3-PLANNING ANNUEL'!O42&gt;='3-PLANNING ANNUEL'!$K$9,'3-PLANNING ANNUEL'!O42&lt;='3-PLANNING ANNUEL'!$N$9),AND('3-PLANNING ANNUEL'!O42&gt;='3-PLANNING ANNUEL'!$K$10,'3-PLANNING ANNUEL'!O42&lt;='3-PLANNING ANNUEL'!$N$10),AND('3-PLANNING ANNUEL'!O42&gt;='3-PLANNING ANNUEL'!$K$11,'3-PLANNING ANNUEL'!O42&lt;='3-PLANNING ANNUEL'!$N$11)),"V","")</f>
        <v/>
      </c>
      <c r="M51" s="174">
        <f>IF(AND(K51="F",L51=""),(VLOOKUP('3-PLANNING ANNUEL'!N42,PARAMETRES!$A$16:$B$20,2,FALSE)),0)</f>
        <v>0</v>
      </c>
      <c r="N51" s="12" t="str">
        <f>IF('3-PLANNING ANNUEL'!U42="F","F","")</f>
        <v/>
      </c>
      <c r="O51" s="12" t="str">
        <f>IF(OR(AND('3-PLANNING ANNUEL'!S42&gt;='3-PLANNING ANNUEL'!$K$7,'3-PLANNING ANNUEL'!S42&lt;='3-PLANNING ANNUEL'!$N$7),AND('3-PLANNING ANNUEL'!S42&gt;='3-PLANNING ANNUEL'!$K$8,'3-PLANNING ANNUEL'!S42&lt;='3-PLANNING ANNUEL'!$N$8),AND('3-PLANNING ANNUEL'!S42&gt;='3-PLANNING ANNUEL'!$K$9,'3-PLANNING ANNUEL'!S42&lt;='3-PLANNING ANNUEL'!$N$9),AND('3-PLANNING ANNUEL'!S42&gt;='3-PLANNING ANNUEL'!$K$10,'3-PLANNING ANNUEL'!S42&lt;='3-PLANNING ANNUEL'!$N$10),AND('3-PLANNING ANNUEL'!S42&gt;='3-PLANNING ANNUEL'!$K$11,'3-PLANNING ANNUEL'!S42&lt;='3-PLANNING ANNUEL'!$N$11)),"V","")</f>
        <v/>
      </c>
      <c r="P51" s="174">
        <f>IF(AND(N51="F",O51=""),(VLOOKUP('3-PLANNING ANNUEL'!R42,PARAMETRES!$A$16:$B$20,2,FALSE)),0)</f>
        <v>0</v>
      </c>
      <c r="Q51" s="12" t="str">
        <f>IF('3-PLANNING ANNUEL'!Y42="F","F","")</f>
        <v/>
      </c>
      <c r="R51" s="12" t="str">
        <f>IF(OR(AND('3-PLANNING ANNUEL'!W42&gt;='3-PLANNING ANNUEL'!$K$7,'3-PLANNING ANNUEL'!W42&lt;='3-PLANNING ANNUEL'!$N$7),AND('3-PLANNING ANNUEL'!W42&gt;='3-PLANNING ANNUEL'!$K$8,'3-PLANNING ANNUEL'!W42&lt;='3-PLANNING ANNUEL'!$N$8),AND('3-PLANNING ANNUEL'!W42&gt;='3-PLANNING ANNUEL'!$K$9,'3-PLANNING ANNUEL'!W42&lt;='3-PLANNING ANNUEL'!$N$9),AND('3-PLANNING ANNUEL'!W42&gt;='3-PLANNING ANNUEL'!$K$10,'3-PLANNING ANNUEL'!W42&lt;='3-PLANNING ANNUEL'!$N$10),AND('3-PLANNING ANNUEL'!W42&gt;='3-PLANNING ANNUEL'!$K$11,'3-PLANNING ANNUEL'!W42&lt;='3-PLANNING ANNUEL'!$N$11)),"V","")</f>
        <v/>
      </c>
      <c r="S51" s="174">
        <f>IF(AND(Q51="F",R51=""),(VLOOKUP('3-PLANNING ANNUEL'!V42,PARAMETRES!$A$16:$B$20,2,FALSE)),0)</f>
        <v>0</v>
      </c>
      <c r="T51" s="12" t="str">
        <f>IF('3-PLANNING ANNUEL'!AC42="F","F","")</f>
        <v/>
      </c>
      <c r="U51" s="12" t="str">
        <f>IF(OR(AND('3-PLANNING ANNUEL'!AA42&gt;='3-PLANNING ANNUEL'!$K$7,'3-PLANNING ANNUEL'!AA42&lt;='3-PLANNING ANNUEL'!$N$7),AND('3-PLANNING ANNUEL'!AA42&gt;='3-PLANNING ANNUEL'!$K$8,'3-PLANNING ANNUEL'!AA42&lt;='3-PLANNING ANNUEL'!$N$8),AND('3-PLANNING ANNUEL'!AA42&gt;='3-PLANNING ANNUEL'!$K$9,'3-PLANNING ANNUEL'!AA42&lt;='3-PLANNING ANNUEL'!$N$9),AND('3-PLANNING ANNUEL'!AA42&gt;='3-PLANNING ANNUEL'!$K$10,'3-PLANNING ANNUEL'!AA42&lt;='3-PLANNING ANNUEL'!$N$10),AND('3-PLANNING ANNUEL'!AA42&gt;='3-PLANNING ANNUEL'!$K$11,'3-PLANNING ANNUEL'!AA42&lt;='3-PLANNING ANNUEL'!$N$11)),"V","")</f>
        <v/>
      </c>
      <c r="V51" s="174">
        <f>IF(AND(T51="F",U51=""),(VLOOKUP('3-PLANNING ANNUEL'!Z42,PARAMETRES!$A$16:$B$20,2,FALSE)),0)</f>
        <v>0</v>
      </c>
      <c r="W51" s="12" t="str">
        <f>IF('3-PLANNING ANNUEL'!AG42="F","F","")</f>
        <v/>
      </c>
      <c r="X51" s="12" t="str">
        <f>IF(OR(AND('3-PLANNING ANNUEL'!AE42&gt;='3-PLANNING ANNUEL'!$K$7,'3-PLANNING ANNUEL'!AE42&lt;='3-PLANNING ANNUEL'!$N$7),AND('3-PLANNING ANNUEL'!AE42&gt;='3-PLANNING ANNUEL'!$K$8,'3-PLANNING ANNUEL'!AE42&lt;='3-PLANNING ANNUEL'!$N$8),AND('3-PLANNING ANNUEL'!AE42&gt;='3-PLANNING ANNUEL'!$K$9,'3-PLANNING ANNUEL'!AE42&lt;='3-PLANNING ANNUEL'!$N$9),AND('3-PLANNING ANNUEL'!AE42&gt;='3-PLANNING ANNUEL'!$K$10,'3-PLANNING ANNUEL'!AE42&lt;='3-PLANNING ANNUEL'!$N$10),AND('3-PLANNING ANNUEL'!AE42&gt;='3-PLANNING ANNUEL'!$K$11,'3-PLANNING ANNUEL'!AE42&lt;='3-PLANNING ANNUEL'!$N$11)),"V","")</f>
        <v/>
      </c>
      <c r="Y51" s="174">
        <f>IF(AND(W51="F",X51=""),(VLOOKUP('3-PLANNING ANNUEL'!AD42,PARAMETRES!$A$16:$B$20,2,FALSE)),0)</f>
        <v>0</v>
      </c>
      <c r="Z51" s="12" t="str">
        <f>IF('3-PLANNING ANNUEL'!AK42="F","F","")</f>
        <v/>
      </c>
      <c r="AA51" s="12" t="str">
        <f>IF(OR(AND('3-PLANNING ANNUEL'!AI42&gt;='3-PLANNING ANNUEL'!$K$7,'3-PLANNING ANNUEL'!AI42&lt;='3-PLANNING ANNUEL'!$N$7),AND('3-PLANNING ANNUEL'!AI42&gt;='3-PLANNING ANNUEL'!$K$8,'3-PLANNING ANNUEL'!AI42&lt;='3-PLANNING ANNUEL'!$N$8),AND('3-PLANNING ANNUEL'!AI42&gt;='3-PLANNING ANNUEL'!$K$9,'3-PLANNING ANNUEL'!AI42&lt;='3-PLANNING ANNUEL'!$N$9),AND('3-PLANNING ANNUEL'!AI42&gt;='3-PLANNING ANNUEL'!$K$10,'3-PLANNING ANNUEL'!AI42&lt;='3-PLANNING ANNUEL'!$N$10),AND('3-PLANNING ANNUEL'!AI42&gt;='3-PLANNING ANNUEL'!$K$11,'3-PLANNING ANNUEL'!AI42&lt;='3-PLANNING ANNUEL'!$N$11)),"V","")</f>
        <v/>
      </c>
      <c r="AB51" s="174">
        <f>IF(AND(Z51="F",AA51=""),(VLOOKUP('3-PLANNING ANNUEL'!AH42,PARAMETRES!$A$16:$B$20,2,FALSE)),0)</f>
        <v>0</v>
      </c>
      <c r="AC51" s="12" t="str">
        <f>IF('3-PLANNING ANNUEL'!AO42="F","F","")</f>
        <v/>
      </c>
      <c r="AD51" s="12" t="str">
        <f>IF(OR(AND('3-PLANNING ANNUEL'!AM42&gt;='3-PLANNING ANNUEL'!$K$7,'3-PLANNING ANNUEL'!AM42&lt;='3-PLANNING ANNUEL'!$N$7),AND('3-PLANNING ANNUEL'!AM42&gt;='3-PLANNING ANNUEL'!$K$8,'3-PLANNING ANNUEL'!AM42&lt;='3-PLANNING ANNUEL'!$N$8),AND('3-PLANNING ANNUEL'!AM42&gt;='3-PLANNING ANNUEL'!$K$9,'3-PLANNING ANNUEL'!AM42&lt;='3-PLANNING ANNUEL'!$N$9),AND('3-PLANNING ANNUEL'!AM42&gt;='3-PLANNING ANNUEL'!$K$10,'3-PLANNING ANNUEL'!AM42&lt;='3-PLANNING ANNUEL'!$N$10),AND('3-PLANNING ANNUEL'!AM42&gt;='3-PLANNING ANNUEL'!$K$11,'3-PLANNING ANNUEL'!AM42&lt;='3-PLANNING ANNUEL'!$N$11)),"V","")</f>
        <v/>
      </c>
      <c r="AE51" s="174">
        <f>IF(AND(AC51="F",AD51=""),(VLOOKUP('3-PLANNING ANNUEL'!AL42,PARAMETRES!$A$16:$B$20,2,FALSE)),0)</f>
        <v>0</v>
      </c>
      <c r="AF51" s="12" t="str">
        <f>IF('3-PLANNING ANNUEL'!AS42="F","F","")</f>
        <v/>
      </c>
      <c r="AG51" s="12" t="str">
        <f>IF(OR(AND('3-PLANNING ANNUEL'!AQ42&gt;='3-PLANNING ANNUEL'!$K$7,'3-PLANNING ANNUEL'!AQ42&lt;='3-PLANNING ANNUEL'!$N$7),AND('3-PLANNING ANNUEL'!AQ42&gt;='3-PLANNING ANNUEL'!$K$8,'3-PLANNING ANNUEL'!AQ42&lt;='3-PLANNING ANNUEL'!$N$8),AND('3-PLANNING ANNUEL'!AQ42&gt;='3-PLANNING ANNUEL'!$K$9,'3-PLANNING ANNUEL'!AQ42&lt;='3-PLANNING ANNUEL'!$N$9),AND('3-PLANNING ANNUEL'!AQ42&gt;='3-PLANNING ANNUEL'!$K$10,'3-PLANNING ANNUEL'!AQ42&lt;='3-PLANNING ANNUEL'!$N$10),AND('3-PLANNING ANNUEL'!AQ42&gt;='3-PLANNING ANNUEL'!$K$11,'3-PLANNING ANNUEL'!AQ42&lt;='3-PLANNING ANNUEL'!$N$11)),"V","")</f>
        <v>V</v>
      </c>
      <c r="AH51" s="174">
        <f>IF(AND(AF51="F",AG51=""),(VLOOKUP('3-PLANNING ANNUEL'!AH42,PARAMETRES!$A$16:$B$20,2,FALSE)),0)</f>
        <v>0</v>
      </c>
      <c r="AI51" s="12" t="str">
        <f>IF('3-PLANNING ANNUEL'!AW42="F","F","")</f>
        <v/>
      </c>
      <c r="AJ51" s="12" t="str">
        <f>IF(OR(AND('3-PLANNING ANNUEL'!AU42&gt;='3-PLANNING ANNUEL'!$K$7,'3-PLANNING ANNUEL'!AU42&lt;='3-PLANNING ANNUEL'!$N$7),AND('3-PLANNING ANNUEL'!AU42&gt;='3-PLANNING ANNUEL'!$K$8,'3-PLANNING ANNUEL'!AU42&lt;='3-PLANNING ANNUEL'!$N$8),AND('3-PLANNING ANNUEL'!AU42&gt;='3-PLANNING ANNUEL'!$K$9,'3-PLANNING ANNUEL'!AU42&lt;='3-PLANNING ANNUEL'!$N$9),AND('3-PLANNING ANNUEL'!AU42&gt;='3-PLANNING ANNUEL'!$K$10,'3-PLANNING ANNUEL'!AU42&lt;='3-PLANNING ANNUEL'!$N$10),AND('3-PLANNING ANNUEL'!AU42&gt;='3-PLANNING ANNUEL'!$K$11,'3-PLANNING ANNUEL'!AU42&lt;='3-PLANNING ANNUEL'!$N$11)),"V","")</f>
        <v>V</v>
      </c>
      <c r="AK51" s="174">
        <f>IF(AND(AI51="F",AJ51=""),(VLOOKUP('3-PLANNING ANNUEL'!AH42,PARAMETRES!$A$16:$B$20,2,FALSE)),0)</f>
        <v>0</v>
      </c>
    </row>
    <row r="52" spans="1:39" x14ac:dyDescent="0.3">
      <c r="A52" s="1">
        <v>23</v>
      </c>
      <c r="B52" s="12" t="str">
        <f>IF('3-PLANNING ANNUEL'!E43="F","F","")</f>
        <v/>
      </c>
      <c r="C52" s="12" t="str">
        <f>IF(OR(AND('3-PLANNING ANNUEL'!C43&gt;='3-PLANNING ANNUEL'!$K$7,'3-PLANNING ANNUEL'!C43&lt;='3-PLANNING ANNUEL'!$N$7),AND('3-PLANNING ANNUEL'!C43&gt;='3-PLANNING ANNUEL'!$K$8,'3-PLANNING ANNUEL'!C43&lt;='3-PLANNING ANNUEL'!$N$8),AND('3-PLANNING ANNUEL'!C43&gt;='3-PLANNING ANNUEL'!$K$9,'3-PLANNING ANNUEL'!C43&lt;='3-PLANNING ANNUEL'!$N$9),AND('3-PLANNING ANNUEL'!C43&gt;='3-PLANNING ANNUEL'!$K$10,'3-PLANNING ANNUEL'!C43&lt;='3-PLANNING ANNUEL'!$N$10),AND('3-PLANNING ANNUEL'!C43&gt;='3-PLANNING ANNUEL'!$K$11,'3-PLANNING ANNUEL'!C43&lt;='3-PLANNING ANNUEL'!$N$11)),"V","")</f>
        <v/>
      </c>
      <c r="D52" s="174">
        <f>IF(AND(B52="F",C52=""),(VLOOKUP('3-PLANNING ANNUEL'!B43,PARAMETRES!$A$16:$B$20,2,FALSE)),0)</f>
        <v>0</v>
      </c>
      <c r="E52" s="12" t="str">
        <f>IF('3-PLANNING ANNUEL'!I43="F","F","")</f>
        <v/>
      </c>
      <c r="F52" s="12" t="str">
        <f>IF(OR(AND('3-PLANNING ANNUEL'!G43&gt;='3-PLANNING ANNUEL'!$K$7,'3-PLANNING ANNUEL'!G43&lt;='3-PLANNING ANNUEL'!$N$7),AND('3-PLANNING ANNUEL'!G43&gt;='3-PLANNING ANNUEL'!$K$8,'3-PLANNING ANNUEL'!G43&lt;='3-PLANNING ANNUEL'!$N$8),AND('3-PLANNING ANNUEL'!G43&gt;='3-PLANNING ANNUEL'!$K$9,'3-PLANNING ANNUEL'!G43&lt;='3-PLANNING ANNUEL'!$N$9),AND('3-PLANNING ANNUEL'!G43&gt;='3-PLANNING ANNUEL'!$K$10,'3-PLANNING ANNUEL'!G43&lt;='3-PLANNING ANNUEL'!$N$10),AND('3-PLANNING ANNUEL'!G43&gt;='3-PLANNING ANNUEL'!$K$11,'3-PLANNING ANNUEL'!G43&lt;='3-PLANNING ANNUEL'!$N$11)),"V","")</f>
        <v>V</v>
      </c>
      <c r="G52" s="174">
        <f>IF(AND(E52="F",F52=""),(VLOOKUP('3-PLANNING ANNUEL'!F43,PARAMETRES!$A$16:$B$20,2,FALSE)),0)</f>
        <v>0</v>
      </c>
      <c r="H52" s="12" t="str">
        <f>IF('3-PLANNING ANNUEL'!M43="F","F","")</f>
        <v/>
      </c>
      <c r="I52" s="12" t="str">
        <f>IF(OR(AND('3-PLANNING ANNUEL'!K43&gt;='3-PLANNING ANNUEL'!$K$7,'3-PLANNING ANNUEL'!K43&lt;='3-PLANNING ANNUEL'!$N$7),AND('3-PLANNING ANNUEL'!K43&gt;='3-PLANNING ANNUEL'!$K$8,'3-PLANNING ANNUEL'!K43&lt;='3-PLANNING ANNUEL'!$N$8),AND('3-PLANNING ANNUEL'!K43&gt;='3-PLANNING ANNUEL'!$K$9,'3-PLANNING ANNUEL'!K43&lt;='3-PLANNING ANNUEL'!$N$9),AND('3-PLANNING ANNUEL'!K43&gt;='3-PLANNING ANNUEL'!$K$10,'3-PLANNING ANNUEL'!K43&lt;='3-PLANNING ANNUEL'!$N$10),AND('3-PLANNING ANNUEL'!K43&gt;='3-PLANNING ANNUEL'!$K$11,'3-PLANNING ANNUEL'!K43&lt;='3-PLANNING ANNUEL'!$N$11)),"V","")</f>
        <v/>
      </c>
      <c r="J52" s="174">
        <f>IF(AND(H52="F",I52=""),(VLOOKUP('3-PLANNING ANNUEL'!J43,PARAMETRES!$A$16:$B$20,2,FALSE)),0)</f>
        <v>0</v>
      </c>
      <c r="K52" s="12" t="str">
        <f>IF('3-PLANNING ANNUEL'!Q43="F","F","")</f>
        <v/>
      </c>
      <c r="L52" s="12" t="str">
        <f>IF(OR(AND('3-PLANNING ANNUEL'!O43&gt;='3-PLANNING ANNUEL'!$K$7,'3-PLANNING ANNUEL'!O43&lt;='3-PLANNING ANNUEL'!$N$7),AND('3-PLANNING ANNUEL'!O43&gt;='3-PLANNING ANNUEL'!$K$8,'3-PLANNING ANNUEL'!O43&lt;='3-PLANNING ANNUEL'!$N$8),AND('3-PLANNING ANNUEL'!O43&gt;='3-PLANNING ANNUEL'!$K$9,'3-PLANNING ANNUEL'!O43&lt;='3-PLANNING ANNUEL'!$N$9),AND('3-PLANNING ANNUEL'!O43&gt;='3-PLANNING ANNUEL'!$K$10,'3-PLANNING ANNUEL'!O43&lt;='3-PLANNING ANNUEL'!$N$10),AND('3-PLANNING ANNUEL'!O43&gt;='3-PLANNING ANNUEL'!$K$11,'3-PLANNING ANNUEL'!O43&lt;='3-PLANNING ANNUEL'!$N$11)),"V","")</f>
        <v>V</v>
      </c>
      <c r="M52" s="174">
        <f>IF(AND(K52="F",L52=""),(VLOOKUP('3-PLANNING ANNUEL'!N43,PARAMETRES!$A$16:$B$20,2,FALSE)),0)</f>
        <v>0</v>
      </c>
      <c r="N52" s="12" t="str">
        <f>IF('3-PLANNING ANNUEL'!U43="F","F","")</f>
        <v/>
      </c>
      <c r="O52" s="12" t="str">
        <f>IF(OR(AND('3-PLANNING ANNUEL'!S43&gt;='3-PLANNING ANNUEL'!$K$7,'3-PLANNING ANNUEL'!S43&lt;='3-PLANNING ANNUEL'!$N$7),AND('3-PLANNING ANNUEL'!S43&gt;='3-PLANNING ANNUEL'!$K$8,'3-PLANNING ANNUEL'!S43&lt;='3-PLANNING ANNUEL'!$N$8),AND('3-PLANNING ANNUEL'!S43&gt;='3-PLANNING ANNUEL'!$K$9,'3-PLANNING ANNUEL'!S43&lt;='3-PLANNING ANNUEL'!$N$9),AND('3-PLANNING ANNUEL'!S43&gt;='3-PLANNING ANNUEL'!$K$10,'3-PLANNING ANNUEL'!S43&lt;='3-PLANNING ANNUEL'!$N$10),AND('3-PLANNING ANNUEL'!S43&gt;='3-PLANNING ANNUEL'!$K$11,'3-PLANNING ANNUEL'!S43&lt;='3-PLANNING ANNUEL'!$N$11)),"V","")</f>
        <v/>
      </c>
      <c r="P52" s="174">
        <f>IF(AND(N52="F",O52=""),(VLOOKUP('3-PLANNING ANNUEL'!R43,PARAMETRES!$A$16:$B$20,2,FALSE)),0)</f>
        <v>0</v>
      </c>
      <c r="Q52" s="12" t="str">
        <f>IF('3-PLANNING ANNUEL'!Y43="F","F","")</f>
        <v/>
      </c>
      <c r="R52" s="12" t="str">
        <f>IF(OR(AND('3-PLANNING ANNUEL'!W43&gt;='3-PLANNING ANNUEL'!$K$7,'3-PLANNING ANNUEL'!W43&lt;='3-PLANNING ANNUEL'!$N$7),AND('3-PLANNING ANNUEL'!W43&gt;='3-PLANNING ANNUEL'!$K$8,'3-PLANNING ANNUEL'!W43&lt;='3-PLANNING ANNUEL'!$N$8),AND('3-PLANNING ANNUEL'!W43&gt;='3-PLANNING ANNUEL'!$K$9,'3-PLANNING ANNUEL'!W43&lt;='3-PLANNING ANNUEL'!$N$9),AND('3-PLANNING ANNUEL'!W43&gt;='3-PLANNING ANNUEL'!$K$10,'3-PLANNING ANNUEL'!W43&lt;='3-PLANNING ANNUEL'!$N$10),AND('3-PLANNING ANNUEL'!W43&gt;='3-PLANNING ANNUEL'!$K$11,'3-PLANNING ANNUEL'!W43&lt;='3-PLANNING ANNUEL'!$N$11)),"V","")</f>
        <v/>
      </c>
      <c r="S52" s="174">
        <f>IF(AND(Q52="F",R52=""),(VLOOKUP('3-PLANNING ANNUEL'!V43,PARAMETRES!$A$16:$B$20,2,FALSE)),0)</f>
        <v>0</v>
      </c>
      <c r="T52" s="12" t="str">
        <f>IF('3-PLANNING ANNUEL'!AC43="F","F","")</f>
        <v/>
      </c>
      <c r="U52" s="12" t="str">
        <f>IF(OR(AND('3-PLANNING ANNUEL'!AA43&gt;='3-PLANNING ANNUEL'!$K$7,'3-PLANNING ANNUEL'!AA43&lt;='3-PLANNING ANNUEL'!$N$7),AND('3-PLANNING ANNUEL'!AA43&gt;='3-PLANNING ANNUEL'!$K$8,'3-PLANNING ANNUEL'!AA43&lt;='3-PLANNING ANNUEL'!$N$8),AND('3-PLANNING ANNUEL'!AA43&gt;='3-PLANNING ANNUEL'!$K$9,'3-PLANNING ANNUEL'!AA43&lt;='3-PLANNING ANNUEL'!$N$9),AND('3-PLANNING ANNUEL'!AA43&gt;='3-PLANNING ANNUEL'!$K$10,'3-PLANNING ANNUEL'!AA43&lt;='3-PLANNING ANNUEL'!$N$10),AND('3-PLANNING ANNUEL'!AA43&gt;='3-PLANNING ANNUEL'!$K$11,'3-PLANNING ANNUEL'!AA43&lt;='3-PLANNING ANNUEL'!$N$11)),"V","")</f>
        <v/>
      </c>
      <c r="V52" s="174">
        <f>IF(AND(T52="F",U52=""),(VLOOKUP('3-PLANNING ANNUEL'!Z43,PARAMETRES!$A$16:$B$20,2,FALSE)),0)</f>
        <v>0</v>
      </c>
      <c r="W52" s="12" t="str">
        <f>IF('3-PLANNING ANNUEL'!AG43="F","F","")</f>
        <v/>
      </c>
      <c r="X52" s="12" t="str">
        <f>IF(OR(AND('3-PLANNING ANNUEL'!AE43&gt;='3-PLANNING ANNUEL'!$K$7,'3-PLANNING ANNUEL'!AE43&lt;='3-PLANNING ANNUEL'!$N$7),AND('3-PLANNING ANNUEL'!AE43&gt;='3-PLANNING ANNUEL'!$K$8,'3-PLANNING ANNUEL'!AE43&lt;='3-PLANNING ANNUEL'!$N$8),AND('3-PLANNING ANNUEL'!AE43&gt;='3-PLANNING ANNUEL'!$K$9,'3-PLANNING ANNUEL'!AE43&lt;='3-PLANNING ANNUEL'!$N$9),AND('3-PLANNING ANNUEL'!AE43&gt;='3-PLANNING ANNUEL'!$K$10,'3-PLANNING ANNUEL'!AE43&lt;='3-PLANNING ANNUEL'!$N$10),AND('3-PLANNING ANNUEL'!AE43&gt;='3-PLANNING ANNUEL'!$K$11,'3-PLANNING ANNUEL'!AE43&lt;='3-PLANNING ANNUEL'!$N$11)),"V","")</f>
        <v/>
      </c>
      <c r="Y52" s="174">
        <f>IF(AND(W52="F",X52=""),(VLOOKUP('3-PLANNING ANNUEL'!AD43,PARAMETRES!$A$16:$B$20,2,FALSE)),0)</f>
        <v>0</v>
      </c>
      <c r="Z52" s="12" t="str">
        <f>IF('3-PLANNING ANNUEL'!AK43="F","F","")</f>
        <v/>
      </c>
      <c r="AA52" s="12" t="str">
        <f>IF(OR(AND('3-PLANNING ANNUEL'!AI43&gt;='3-PLANNING ANNUEL'!$K$7,'3-PLANNING ANNUEL'!AI43&lt;='3-PLANNING ANNUEL'!$N$7),AND('3-PLANNING ANNUEL'!AI43&gt;='3-PLANNING ANNUEL'!$K$8,'3-PLANNING ANNUEL'!AI43&lt;='3-PLANNING ANNUEL'!$N$8),AND('3-PLANNING ANNUEL'!AI43&gt;='3-PLANNING ANNUEL'!$K$9,'3-PLANNING ANNUEL'!AI43&lt;='3-PLANNING ANNUEL'!$N$9),AND('3-PLANNING ANNUEL'!AI43&gt;='3-PLANNING ANNUEL'!$K$10,'3-PLANNING ANNUEL'!AI43&lt;='3-PLANNING ANNUEL'!$N$10),AND('3-PLANNING ANNUEL'!AI43&gt;='3-PLANNING ANNUEL'!$K$11,'3-PLANNING ANNUEL'!AI43&lt;='3-PLANNING ANNUEL'!$N$11)),"V","")</f>
        <v/>
      </c>
      <c r="AB52" s="174">
        <f>IF(AND(Z52="F",AA52=""),(VLOOKUP('3-PLANNING ANNUEL'!AH43,PARAMETRES!$A$16:$B$20,2,FALSE)),0)</f>
        <v>0</v>
      </c>
      <c r="AC52" s="12" t="str">
        <f>IF('3-PLANNING ANNUEL'!AO43="F","F","")</f>
        <v/>
      </c>
      <c r="AD52" s="12" t="str">
        <f>IF(OR(AND('3-PLANNING ANNUEL'!AM43&gt;='3-PLANNING ANNUEL'!$K$7,'3-PLANNING ANNUEL'!AM43&lt;='3-PLANNING ANNUEL'!$N$7),AND('3-PLANNING ANNUEL'!AM43&gt;='3-PLANNING ANNUEL'!$K$8,'3-PLANNING ANNUEL'!AM43&lt;='3-PLANNING ANNUEL'!$N$8),AND('3-PLANNING ANNUEL'!AM43&gt;='3-PLANNING ANNUEL'!$K$9,'3-PLANNING ANNUEL'!AM43&lt;='3-PLANNING ANNUEL'!$N$9),AND('3-PLANNING ANNUEL'!AM43&gt;='3-PLANNING ANNUEL'!$K$10,'3-PLANNING ANNUEL'!AM43&lt;='3-PLANNING ANNUEL'!$N$10),AND('3-PLANNING ANNUEL'!AM43&gt;='3-PLANNING ANNUEL'!$K$11,'3-PLANNING ANNUEL'!AM43&lt;='3-PLANNING ANNUEL'!$N$11)),"V","")</f>
        <v/>
      </c>
      <c r="AE52" s="174">
        <f>IF(AND(AC52="F",AD52=""),(VLOOKUP('3-PLANNING ANNUEL'!AL43,PARAMETRES!$A$16:$B$20,2,FALSE)),0)</f>
        <v>0</v>
      </c>
      <c r="AF52" s="12" t="str">
        <f>IF('3-PLANNING ANNUEL'!AS43="F","F","")</f>
        <v/>
      </c>
      <c r="AG52" s="12" t="str">
        <f>IF(OR(AND('3-PLANNING ANNUEL'!AQ43&gt;='3-PLANNING ANNUEL'!$K$7,'3-PLANNING ANNUEL'!AQ43&lt;='3-PLANNING ANNUEL'!$N$7),AND('3-PLANNING ANNUEL'!AQ43&gt;='3-PLANNING ANNUEL'!$K$8,'3-PLANNING ANNUEL'!AQ43&lt;='3-PLANNING ANNUEL'!$N$8),AND('3-PLANNING ANNUEL'!AQ43&gt;='3-PLANNING ANNUEL'!$K$9,'3-PLANNING ANNUEL'!AQ43&lt;='3-PLANNING ANNUEL'!$N$9),AND('3-PLANNING ANNUEL'!AQ43&gt;='3-PLANNING ANNUEL'!$K$10,'3-PLANNING ANNUEL'!AQ43&lt;='3-PLANNING ANNUEL'!$N$10),AND('3-PLANNING ANNUEL'!AQ43&gt;='3-PLANNING ANNUEL'!$K$11,'3-PLANNING ANNUEL'!AQ43&lt;='3-PLANNING ANNUEL'!$N$11)),"V","")</f>
        <v>V</v>
      </c>
      <c r="AH52" s="174">
        <f>IF(AND(AF52="F",AG52=""),(VLOOKUP('3-PLANNING ANNUEL'!AH43,PARAMETRES!$A$16:$B$20,2,FALSE)),0)</f>
        <v>0</v>
      </c>
      <c r="AI52" s="12" t="str">
        <f>IF('3-PLANNING ANNUEL'!AW43="F","F","")</f>
        <v/>
      </c>
      <c r="AJ52" s="12" t="str">
        <f>IF(OR(AND('3-PLANNING ANNUEL'!AU43&gt;='3-PLANNING ANNUEL'!$K$7,'3-PLANNING ANNUEL'!AU43&lt;='3-PLANNING ANNUEL'!$N$7),AND('3-PLANNING ANNUEL'!AU43&gt;='3-PLANNING ANNUEL'!$K$8,'3-PLANNING ANNUEL'!AU43&lt;='3-PLANNING ANNUEL'!$N$8),AND('3-PLANNING ANNUEL'!AU43&gt;='3-PLANNING ANNUEL'!$K$9,'3-PLANNING ANNUEL'!AU43&lt;='3-PLANNING ANNUEL'!$N$9),AND('3-PLANNING ANNUEL'!AU43&gt;='3-PLANNING ANNUEL'!$K$10,'3-PLANNING ANNUEL'!AU43&lt;='3-PLANNING ANNUEL'!$N$10),AND('3-PLANNING ANNUEL'!AU43&gt;='3-PLANNING ANNUEL'!$K$11,'3-PLANNING ANNUEL'!AU43&lt;='3-PLANNING ANNUEL'!$N$11)),"V","")</f>
        <v>V</v>
      </c>
      <c r="AK52" s="174">
        <f>IF(AND(AI52="F",AJ52=""),(VLOOKUP('3-PLANNING ANNUEL'!AH43,PARAMETRES!$A$16:$B$20,2,FALSE)),0)</f>
        <v>0</v>
      </c>
    </row>
    <row r="53" spans="1:39" x14ac:dyDescent="0.3">
      <c r="A53" s="1">
        <v>24</v>
      </c>
      <c r="B53" s="12" t="str">
        <f>IF('3-PLANNING ANNUEL'!E44="F","F","")</f>
        <v/>
      </c>
      <c r="C53" s="12" t="str">
        <f>IF(OR(AND('3-PLANNING ANNUEL'!C44&gt;='3-PLANNING ANNUEL'!$K$7,'3-PLANNING ANNUEL'!C44&lt;='3-PLANNING ANNUEL'!$N$7),AND('3-PLANNING ANNUEL'!C44&gt;='3-PLANNING ANNUEL'!$K$8,'3-PLANNING ANNUEL'!C44&lt;='3-PLANNING ANNUEL'!$N$8),AND('3-PLANNING ANNUEL'!C44&gt;='3-PLANNING ANNUEL'!$K$9,'3-PLANNING ANNUEL'!C44&lt;='3-PLANNING ANNUEL'!$N$9),AND('3-PLANNING ANNUEL'!C44&gt;='3-PLANNING ANNUEL'!$K$10,'3-PLANNING ANNUEL'!C44&lt;='3-PLANNING ANNUEL'!$N$10),AND('3-PLANNING ANNUEL'!C44&gt;='3-PLANNING ANNUEL'!$K$11,'3-PLANNING ANNUEL'!C44&lt;='3-PLANNING ANNUEL'!$N$11)),"V","")</f>
        <v/>
      </c>
      <c r="D53" s="174">
        <f>IF(AND(B53="F",C53=""),(VLOOKUP('3-PLANNING ANNUEL'!B44,PARAMETRES!$A$16:$B$20,2,FALSE)),0)</f>
        <v>0</v>
      </c>
      <c r="E53" s="12" t="str">
        <f>IF('3-PLANNING ANNUEL'!I44="F","F","")</f>
        <v/>
      </c>
      <c r="F53" s="12" t="str">
        <f>IF(OR(AND('3-PLANNING ANNUEL'!G44&gt;='3-PLANNING ANNUEL'!$K$7,'3-PLANNING ANNUEL'!G44&lt;='3-PLANNING ANNUEL'!$N$7),AND('3-PLANNING ANNUEL'!G44&gt;='3-PLANNING ANNUEL'!$K$8,'3-PLANNING ANNUEL'!G44&lt;='3-PLANNING ANNUEL'!$N$8),AND('3-PLANNING ANNUEL'!G44&gt;='3-PLANNING ANNUEL'!$K$9,'3-PLANNING ANNUEL'!G44&lt;='3-PLANNING ANNUEL'!$N$9),AND('3-PLANNING ANNUEL'!G44&gt;='3-PLANNING ANNUEL'!$K$10,'3-PLANNING ANNUEL'!G44&lt;='3-PLANNING ANNUEL'!$N$10),AND('3-PLANNING ANNUEL'!G44&gt;='3-PLANNING ANNUEL'!$K$11,'3-PLANNING ANNUEL'!G44&lt;='3-PLANNING ANNUEL'!$N$11)),"V","")</f>
        <v>V</v>
      </c>
      <c r="G53" s="174">
        <f>IF(AND(E53="F",F53=""),(VLOOKUP('3-PLANNING ANNUEL'!F44,PARAMETRES!$A$16:$B$20,2,FALSE)),0)</f>
        <v>0</v>
      </c>
      <c r="H53" s="12" t="str">
        <f>IF('3-PLANNING ANNUEL'!M44="F","F","")</f>
        <v/>
      </c>
      <c r="I53" s="12" t="str">
        <f>IF(OR(AND('3-PLANNING ANNUEL'!K44&gt;='3-PLANNING ANNUEL'!$K$7,'3-PLANNING ANNUEL'!K44&lt;='3-PLANNING ANNUEL'!$N$7),AND('3-PLANNING ANNUEL'!K44&gt;='3-PLANNING ANNUEL'!$K$8,'3-PLANNING ANNUEL'!K44&lt;='3-PLANNING ANNUEL'!$N$8),AND('3-PLANNING ANNUEL'!K44&gt;='3-PLANNING ANNUEL'!$K$9,'3-PLANNING ANNUEL'!K44&lt;='3-PLANNING ANNUEL'!$N$9),AND('3-PLANNING ANNUEL'!K44&gt;='3-PLANNING ANNUEL'!$K$10,'3-PLANNING ANNUEL'!K44&lt;='3-PLANNING ANNUEL'!$N$10),AND('3-PLANNING ANNUEL'!K44&gt;='3-PLANNING ANNUEL'!$K$11,'3-PLANNING ANNUEL'!K44&lt;='3-PLANNING ANNUEL'!$N$11)),"V","")</f>
        <v/>
      </c>
      <c r="J53" s="174">
        <f>IF(AND(H53="F",I53=""),(VLOOKUP('3-PLANNING ANNUEL'!J44,PARAMETRES!$A$16:$B$20,2,FALSE)),0)</f>
        <v>0</v>
      </c>
      <c r="K53" s="12" t="str">
        <f>IF('3-PLANNING ANNUEL'!Q44="F","F","")</f>
        <v/>
      </c>
      <c r="L53" s="12" t="str">
        <f>IF(OR(AND('3-PLANNING ANNUEL'!O44&gt;='3-PLANNING ANNUEL'!$K$7,'3-PLANNING ANNUEL'!O44&lt;='3-PLANNING ANNUEL'!$N$7),AND('3-PLANNING ANNUEL'!O44&gt;='3-PLANNING ANNUEL'!$K$8,'3-PLANNING ANNUEL'!O44&lt;='3-PLANNING ANNUEL'!$N$8),AND('3-PLANNING ANNUEL'!O44&gt;='3-PLANNING ANNUEL'!$K$9,'3-PLANNING ANNUEL'!O44&lt;='3-PLANNING ANNUEL'!$N$9),AND('3-PLANNING ANNUEL'!O44&gt;='3-PLANNING ANNUEL'!$K$10,'3-PLANNING ANNUEL'!O44&lt;='3-PLANNING ANNUEL'!$N$10),AND('3-PLANNING ANNUEL'!O44&gt;='3-PLANNING ANNUEL'!$K$11,'3-PLANNING ANNUEL'!O44&lt;='3-PLANNING ANNUEL'!$N$11)),"V","")</f>
        <v>V</v>
      </c>
      <c r="M53" s="174">
        <f>IF(AND(K53="F",L53=""),(VLOOKUP('3-PLANNING ANNUEL'!N44,PARAMETRES!$A$16:$B$20,2,FALSE)),0)</f>
        <v>0</v>
      </c>
      <c r="N53" s="12" t="str">
        <f>IF('3-PLANNING ANNUEL'!U44="F","F","")</f>
        <v/>
      </c>
      <c r="O53" s="12" t="str">
        <f>IF(OR(AND('3-PLANNING ANNUEL'!S44&gt;='3-PLANNING ANNUEL'!$K$7,'3-PLANNING ANNUEL'!S44&lt;='3-PLANNING ANNUEL'!$N$7),AND('3-PLANNING ANNUEL'!S44&gt;='3-PLANNING ANNUEL'!$K$8,'3-PLANNING ANNUEL'!S44&lt;='3-PLANNING ANNUEL'!$N$8),AND('3-PLANNING ANNUEL'!S44&gt;='3-PLANNING ANNUEL'!$K$9,'3-PLANNING ANNUEL'!S44&lt;='3-PLANNING ANNUEL'!$N$9),AND('3-PLANNING ANNUEL'!S44&gt;='3-PLANNING ANNUEL'!$K$10,'3-PLANNING ANNUEL'!S44&lt;='3-PLANNING ANNUEL'!$N$10),AND('3-PLANNING ANNUEL'!S44&gt;='3-PLANNING ANNUEL'!$K$11,'3-PLANNING ANNUEL'!S44&lt;='3-PLANNING ANNUEL'!$N$11)),"V","")</f>
        <v/>
      </c>
      <c r="P53" s="174">
        <f>IF(AND(N53="F",O53=""),(VLOOKUP('3-PLANNING ANNUEL'!R44,PARAMETRES!$A$16:$B$20,2,FALSE)),0)</f>
        <v>0</v>
      </c>
      <c r="Q53" s="12" t="str">
        <f>IF('3-PLANNING ANNUEL'!Y44="F","F","")</f>
        <v/>
      </c>
      <c r="R53" s="12" t="str">
        <f>IF(OR(AND('3-PLANNING ANNUEL'!W44&gt;='3-PLANNING ANNUEL'!$K$7,'3-PLANNING ANNUEL'!W44&lt;='3-PLANNING ANNUEL'!$N$7),AND('3-PLANNING ANNUEL'!W44&gt;='3-PLANNING ANNUEL'!$K$8,'3-PLANNING ANNUEL'!W44&lt;='3-PLANNING ANNUEL'!$N$8),AND('3-PLANNING ANNUEL'!W44&gt;='3-PLANNING ANNUEL'!$K$9,'3-PLANNING ANNUEL'!W44&lt;='3-PLANNING ANNUEL'!$N$9),AND('3-PLANNING ANNUEL'!W44&gt;='3-PLANNING ANNUEL'!$K$10,'3-PLANNING ANNUEL'!W44&lt;='3-PLANNING ANNUEL'!$N$10),AND('3-PLANNING ANNUEL'!W44&gt;='3-PLANNING ANNUEL'!$K$11,'3-PLANNING ANNUEL'!W44&lt;='3-PLANNING ANNUEL'!$N$11)),"V","")</f>
        <v/>
      </c>
      <c r="S53" s="174">
        <f>IF(AND(Q53="F",R53=""),(VLOOKUP('3-PLANNING ANNUEL'!V44,PARAMETRES!$A$16:$B$20,2,FALSE)),0)</f>
        <v>0</v>
      </c>
      <c r="T53" s="12" t="str">
        <f>IF('3-PLANNING ANNUEL'!AC44="F","F","")</f>
        <v/>
      </c>
      <c r="U53" s="12" t="str">
        <f>IF(OR(AND('3-PLANNING ANNUEL'!AA44&gt;='3-PLANNING ANNUEL'!$K$7,'3-PLANNING ANNUEL'!AA44&lt;='3-PLANNING ANNUEL'!$N$7),AND('3-PLANNING ANNUEL'!AA44&gt;='3-PLANNING ANNUEL'!$K$8,'3-PLANNING ANNUEL'!AA44&lt;='3-PLANNING ANNUEL'!$N$8),AND('3-PLANNING ANNUEL'!AA44&gt;='3-PLANNING ANNUEL'!$K$9,'3-PLANNING ANNUEL'!AA44&lt;='3-PLANNING ANNUEL'!$N$9),AND('3-PLANNING ANNUEL'!AA44&gt;='3-PLANNING ANNUEL'!$K$10,'3-PLANNING ANNUEL'!AA44&lt;='3-PLANNING ANNUEL'!$N$10),AND('3-PLANNING ANNUEL'!AA44&gt;='3-PLANNING ANNUEL'!$K$11,'3-PLANNING ANNUEL'!AA44&lt;='3-PLANNING ANNUEL'!$N$11)),"V","")</f>
        <v/>
      </c>
      <c r="V53" s="174">
        <f>IF(AND(T53="F",U53=""),(VLOOKUP('3-PLANNING ANNUEL'!Z44,PARAMETRES!$A$16:$B$20,2,FALSE)),0)</f>
        <v>0</v>
      </c>
      <c r="W53" s="12" t="str">
        <f>IF('3-PLANNING ANNUEL'!AG44="F","F","")</f>
        <v/>
      </c>
      <c r="X53" s="12" t="str">
        <f>IF(OR(AND('3-PLANNING ANNUEL'!AE44&gt;='3-PLANNING ANNUEL'!$K$7,'3-PLANNING ANNUEL'!AE44&lt;='3-PLANNING ANNUEL'!$N$7),AND('3-PLANNING ANNUEL'!AE44&gt;='3-PLANNING ANNUEL'!$K$8,'3-PLANNING ANNUEL'!AE44&lt;='3-PLANNING ANNUEL'!$N$8),AND('3-PLANNING ANNUEL'!AE44&gt;='3-PLANNING ANNUEL'!$K$9,'3-PLANNING ANNUEL'!AE44&lt;='3-PLANNING ANNUEL'!$N$9),AND('3-PLANNING ANNUEL'!AE44&gt;='3-PLANNING ANNUEL'!$K$10,'3-PLANNING ANNUEL'!AE44&lt;='3-PLANNING ANNUEL'!$N$10),AND('3-PLANNING ANNUEL'!AE44&gt;='3-PLANNING ANNUEL'!$K$11,'3-PLANNING ANNUEL'!AE44&lt;='3-PLANNING ANNUEL'!$N$11)),"V","")</f>
        <v/>
      </c>
      <c r="Y53" s="174">
        <f>IF(AND(W53="F",X53=""),(VLOOKUP('3-PLANNING ANNUEL'!AD44,PARAMETRES!$A$16:$B$20,2,FALSE)),0)</f>
        <v>0</v>
      </c>
      <c r="Z53" s="12" t="str">
        <f>IF('3-PLANNING ANNUEL'!AK44="F","F","")</f>
        <v/>
      </c>
      <c r="AA53" s="12" t="str">
        <f>IF(OR(AND('3-PLANNING ANNUEL'!AI44&gt;='3-PLANNING ANNUEL'!$K$7,'3-PLANNING ANNUEL'!AI44&lt;='3-PLANNING ANNUEL'!$N$7),AND('3-PLANNING ANNUEL'!AI44&gt;='3-PLANNING ANNUEL'!$K$8,'3-PLANNING ANNUEL'!AI44&lt;='3-PLANNING ANNUEL'!$N$8),AND('3-PLANNING ANNUEL'!AI44&gt;='3-PLANNING ANNUEL'!$K$9,'3-PLANNING ANNUEL'!AI44&lt;='3-PLANNING ANNUEL'!$N$9),AND('3-PLANNING ANNUEL'!AI44&gt;='3-PLANNING ANNUEL'!$K$10,'3-PLANNING ANNUEL'!AI44&lt;='3-PLANNING ANNUEL'!$N$10),AND('3-PLANNING ANNUEL'!AI44&gt;='3-PLANNING ANNUEL'!$K$11,'3-PLANNING ANNUEL'!AI44&lt;='3-PLANNING ANNUEL'!$N$11)),"V","")</f>
        <v/>
      </c>
      <c r="AB53" s="174">
        <f>IF(AND(Z53="F",AA53=""),(VLOOKUP('3-PLANNING ANNUEL'!AH44,PARAMETRES!$A$16:$B$20,2,FALSE)),0)</f>
        <v>0</v>
      </c>
      <c r="AC53" s="12" t="str">
        <f>IF('3-PLANNING ANNUEL'!AO44="F","F","")</f>
        <v/>
      </c>
      <c r="AD53" s="12" t="str">
        <f>IF(OR(AND('3-PLANNING ANNUEL'!AM44&gt;='3-PLANNING ANNUEL'!$K$7,'3-PLANNING ANNUEL'!AM44&lt;='3-PLANNING ANNUEL'!$N$7),AND('3-PLANNING ANNUEL'!AM44&gt;='3-PLANNING ANNUEL'!$K$8,'3-PLANNING ANNUEL'!AM44&lt;='3-PLANNING ANNUEL'!$N$8),AND('3-PLANNING ANNUEL'!AM44&gt;='3-PLANNING ANNUEL'!$K$9,'3-PLANNING ANNUEL'!AM44&lt;='3-PLANNING ANNUEL'!$N$9),AND('3-PLANNING ANNUEL'!AM44&gt;='3-PLANNING ANNUEL'!$K$10,'3-PLANNING ANNUEL'!AM44&lt;='3-PLANNING ANNUEL'!$N$10),AND('3-PLANNING ANNUEL'!AM44&gt;='3-PLANNING ANNUEL'!$K$11,'3-PLANNING ANNUEL'!AM44&lt;='3-PLANNING ANNUEL'!$N$11)),"V","")</f>
        <v/>
      </c>
      <c r="AE53" s="174">
        <f>IF(AND(AC53="F",AD53=""),(VLOOKUP('3-PLANNING ANNUEL'!AL44,PARAMETRES!$A$16:$B$20,2,FALSE)),0)</f>
        <v>0</v>
      </c>
      <c r="AF53" s="12" t="str">
        <f>IF('3-PLANNING ANNUEL'!AS44="F","F","")</f>
        <v/>
      </c>
      <c r="AG53" s="12" t="str">
        <f>IF(OR(AND('3-PLANNING ANNUEL'!AQ44&gt;='3-PLANNING ANNUEL'!$K$7,'3-PLANNING ANNUEL'!AQ44&lt;='3-PLANNING ANNUEL'!$N$7),AND('3-PLANNING ANNUEL'!AQ44&gt;='3-PLANNING ANNUEL'!$K$8,'3-PLANNING ANNUEL'!AQ44&lt;='3-PLANNING ANNUEL'!$N$8),AND('3-PLANNING ANNUEL'!AQ44&gt;='3-PLANNING ANNUEL'!$K$9,'3-PLANNING ANNUEL'!AQ44&lt;='3-PLANNING ANNUEL'!$N$9),AND('3-PLANNING ANNUEL'!AQ44&gt;='3-PLANNING ANNUEL'!$K$10,'3-PLANNING ANNUEL'!AQ44&lt;='3-PLANNING ANNUEL'!$N$10),AND('3-PLANNING ANNUEL'!AQ44&gt;='3-PLANNING ANNUEL'!$K$11,'3-PLANNING ANNUEL'!AQ44&lt;='3-PLANNING ANNUEL'!$N$11)),"V","")</f>
        <v>V</v>
      </c>
      <c r="AH53" s="174">
        <f>IF(AND(AF53="F",AG53=""),(VLOOKUP('3-PLANNING ANNUEL'!AH44,PARAMETRES!$A$16:$B$20,2,FALSE)),0)</f>
        <v>0</v>
      </c>
      <c r="AI53" s="12" t="str">
        <f>IF('3-PLANNING ANNUEL'!AW44="F","F","")</f>
        <v/>
      </c>
      <c r="AJ53" s="12" t="str">
        <f>IF(OR(AND('3-PLANNING ANNUEL'!AU44&gt;='3-PLANNING ANNUEL'!$K$7,'3-PLANNING ANNUEL'!AU44&lt;='3-PLANNING ANNUEL'!$N$7),AND('3-PLANNING ANNUEL'!AU44&gt;='3-PLANNING ANNUEL'!$K$8,'3-PLANNING ANNUEL'!AU44&lt;='3-PLANNING ANNUEL'!$N$8),AND('3-PLANNING ANNUEL'!AU44&gt;='3-PLANNING ANNUEL'!$K$9,'3-PLANNING ANNUEL'!AU44&lt;='3-PLANNING ANNUEL'!$N$9),AND('3-PLANNING ANNUEL'!AU44&gt;='3-PLANNING ANNUEL'!$K$10,'3-PLANNING ANNUEL'!AU44&lt;='3-PLANNING ANNUEL'!$N$10),AND('3-PLANNING ANNUEL'!AU44&gt;='3-PLANNING ANNUEL'!$K$11,'3-PLANNING ANNUEL'!AU44&lt;='3-PLANNING ANNUEL'!$N$11)),"V","")</f>
        <v>V</v>
      </c>
      <c r="AK53" s="174">
        <f>IF(AND(AI53="F",AJ53=""),(VLOOKUP('3-PLANNING ANNUEL'!AH44,PARAMETRES!$A$16:$B$20,2,FALSE)),0)</f>
        <v>0</v>
      </c>
    </row>
    <row r="54" spans="1:39" x14ac:dyDescent="0.3">
      <c r="A54" s="1">
        <v>25</v>
      </c>
      <c r="B54" s="12" t="str">
        <f>IF('3-PLANNING ANNUEL'!E45="F","F","")</f>
        <v/>
      </c>
      <c r="C54" s="12" t="str">
        <f>IF(OR(AND('3-PLANNING ANNUEL'!C45&gt;='3-PLANNING ANNUEL'!$K$7,'3-PLANNING ANNUEL'!C45&lt;='3-PLANNING ANNUEL'!$N$7),AND('3-PLANNING ANNUEL'!C45&gt;='3-PLANNING ANNUEL'!$K$8,'3-PLANNING ANNUEL'!C45&lt;='3-PLANNING ANNUEL'!$N$8),AND('3-PLANNING ANNUEL'!C45&gt;='3-PLANNING ANNUEL'!$K$9,'3-PLANNING ANNUEL'!C45&lt;='3-PLANNING ANNUEL'!$N$9),AND('3-PLANNING ANNUEL'!C45&gt;='3-PLANNING ANNUEL'!$K$10,'3-PLANNING ANNUEL'!C45&lt;='3-PLANNING ANNUEL'!$N$10),AND('3-PLANNING ANNUEL'!C45&gt;='3-PLANNING ANNUEL'!$K$11,'3-PLANNING ANNUEL'!C45&lt;='3-PLANNING ANNUEL'!$N$11)),"V","")</f>
        <v/>
      </c>
      <c r="D54" s="174">
        <f>IF(AND(B54="F",C54=""),(VLOOKUP('3-PLANNING ANNUEL'!B45,PARAMETRES!$A$16:$B$20,2,FALSE)),0)</f>
        <v>0</v>
      </c>
      <c r="E54" s="12" t="str">
        <f>IF('3-PLANNING ANNUEL'!I45="F","F","")</f>
        <v/>
      </c>
      <c r="F54" s="12" t="str">
        <f>IF(OR(AND('3-PLANNING ANNUEL'!G45&gt;='3-PLANNING ANNUEL'!$K$7,'3-PLANNING ANNUEL'!G45&lt;='3-PLANNING ANNUEL'!$N$7),AND('3-PLANNING ANNUEL'!G45&gt;='3-PLANNING ANNUEL'!$K$8,'3-PLANNING ANNUEL'!G45&lt;='3-PLANNING ANNUEL'!$N$8),AND('3-PLANNING ANNUEL'!G45&gt;='3-PLANNING ANNUEL'!$K$9,'3-PLANNING ANNUEL'!G45&lt;='3-PLANNING ANNUEL'!$N$9),AND('3-PLANNING ANNUEL'!G45&gt;='3-PLANNING ANNUEL'!$K$10,'3-PLANNING ANNUEL'!G45&lt;='3-PLANNING ANNUEL'!$N$10),AND('3-PLANNING ANNUEL'!G45&gt;='3-PLANNING ANNUEL'!$K$11,'3-PLANNING ANNUEL'!G45&lt;='3-PLANNING ANNUEL'!$N$11)),"V","")</f>
        <v>V</v>
      </c>
      <c r="G54" s="174">
        <f>IF(AND(E54="F",F54=""),(VLOOKUP('3-PLANNING ANNUEL'!F45,PARAMETRES!$A$16:$B$20,2,FALSE)),0)</f>
        <v>0</v>
      </c>
      <c r="H54" s="12" t="str">
        <f>IF('3-PLANNING ANNUEL'!M45="F","F","")</f>
        <v/>
      </c>
      <c r="I54" s="12" t="str">
        <f>IF(OR(AND('3-PLANNING ANNUEL'!K45&gt;='3-PLANNING ANNUEL'!$K$7,'3-PLANNING ANNUEL'!K45&lt;='3-PLANNING ANNUEL'!$N$7),AND('3-PLANNING ANNUEL'!K45&gt;='3-PLANNING ANNUEL'!$K$8,'3-PLANNING ANNUEL'!K45&lt;='3-PLANNING ANNUEL'!$N$8),AND('3-PLANNING ANNUEL'!K45&gt;='3-PLANNING ANNUEL'!$K$9,'3-PLANNING ANNUEL'!K45&lt;='3-PLANNING ANNUEL'!$N$9),AND('3-PLANNING ANNUEL'!K45&gt;='3-PLANNING ANNUEL'!$K$10,'3-PLANNING ANNUEL'!K45&lt;='3-PLANNING ANNUEL'!$N$10),AND('3-PLANNING ANNUEL'!K45&gt;='3-PLANNING ANNUEL'!$K$11,'3-PLANNING ANNUEL'!K45&lt;='3-PLANNING ANNUEL'!$N$11)),"V","")</f>
        <v/>
      </c>
      <c r="J54" s="174">
        <f>IF(AND(H54="F",I54=""),(VLOOKUP('3-PLANNING ANNUEL'!J45,PARAMETRES!$A$16:$B$20,2,FALSE)),0)</f>
        <v>0</v>
      </c>
      <c r="K54" s="12" t="str">
        <f>IF('3-PLANNING ANNUEL'!Q45="F","F","")</f>
        <v>F</v>
      </c>
      <c r="L54" s="12" t="str">
        <f>IF(OR(AND('3-PLANNING ANNUEL'!O45&gt;='3-PLANNING ANNUEL'!$K$7,'3-PLANNING ANNUEL'!O45&lt;='3-PLANNING ANNUEL'!$N$7),AND('3-PLANNING ANNUEL'!O45&gt;='3-PLANNING ANNUEL'!$K$8,'3-PLANNING ANNUEL'!O45&lt;='3-PLANNING ANNUEL'!$N$8),AND('3-PLANNING ANNUEL'!O45&gt;='3-PLANNING ANNUEL'!$K$9,'3-PLANNING ANNUEL'!O45&lt;='3-PLANNING ANNUEL'!$N$9),AND('3-PLANNING ANNUEL'!O45&gt;='3-PLANNING ANNUEL'!$K$10,'3-PLANNING ANNUEL'!O45&lt;='3-PLANNING ANNUEL'!$N$10),AND('3-PLANNING ANNUEL'!O45&gt;='3-PLANNING ANNUEL'!$K$11,'3-PLANNING ANNUEL'!O45&lt;='3-PLANNING ANNUEL'!$N$11)),"V","")</f>
        <v>V</v>
      </c>
      <c r="M54" s="174">
        <f>IF(AND(K54="F",L54=""),(VLOOKUP('3-PLANNING ANNUEL'!N45,PARAMETRES!$A$16:$B$20,2,FALSE)),0)</f>
        <v>0</v>
      </c>
      <c r="N54" s="12" t="str">
        <f>IF('3-PLANNING ANNUEL'!U45="F","F","")</f>
        <v/>
      </c>
      <c r="O54" s="12" t="str">
        <f>IF(OR(AND('3-PLANNING ANNUEL'!S45&gt;='3-PLANNING ANNUEL'!$K$7,'3-PLANNING ANNUEL'!S45&lt;='3-PLANNING ANNUEL'!$N$7),AND('3-PLANNING ANNUEL'!S45&gt;='3-PLANNING ANNUEL'!$K$8,'3-PLANNING ANNUEL'!S45&lt;='3-PLANNING ANNUEL'!$N$8),AND('3-PLANNING ANNUEL'!S45&gt;='3-PLANNING ANNUEL'!$K$9,'3-PLANNING ANNUEL'!S45&lt;='3-PLANNING ANNUEL'!$N$9),AND('3-PLANNING ANNUEL'!S45&gt;='3-PLANNING ANNUEL'!$K$10,'3-PLANNING ANNUEL'!S45&lt;='3-PLANNING ANNUEL'!$N$10),AND('3-PLANNING ANNUEL'!S45&gt;='3-PLANNING ANNUEL'!$K$11,'3-PLANNING ANNUEL'!S45&lt;='3-PLANNING ANNUEL'!$N$11)),"V","")</f>
        <v/>
      </c>
      <c r="P54" s="174">
        <f>IF(AND(N54="F",O54=""),(VLOOKUP('3-PLANNING ANNUEL'!R45,PARAMETRES!$A$16:$B$20,2,FALSE)),0)</f>
        <v>0</v>
      </c>
      <c r="Q54" s="12" t="str">
        <f>IF('3-PLANNING ANNUEL'!Y45="F","F","")</f>
        <v/>
      </c>
      <c r="R54" s="12" t="str">
        <f>IF(OR(AND('3-PLANNING ANNUEL'!W45&gt;='3-PLANNING ANNUEL'!$K$7,'3-PLANNING ANNUEL'!W45&lt;='3-PLANNING ANNUEL'!$N$7),AND('3-PLANNING ANNUEL'!W45&gt;='3-PLANNING ANNUEL'!$K$8,'3-PLANNING ANNUEL'!W45&lt;='3-PLANNING ANNUEL'!$N$8),AND('3-PLANNING ANNUEL'!W45&gt;='3-PLANNING ANNUEL'!$K$9,'3-PLANNING ANNUEL'!W45&lt;='3-PLANNING ANNUEL'!$N$9),AND('3-PLANNING ANNUEL'!W45&gt;='3-PLANNING ANNUEL'!$K$10,'3-PLANNING ANNUEL'!W45&lt;='3-PLANNING ANNUEL'!$N$10),AND('3-PLANNING ANNUEL'!W45&gt;='3-PLANNING ANNUEL'!$K$11,'3-PLANNING ANNUEL'!W45&lt;='3-PLANNING ANNUEL'!$N$11)),"V","")</f>
        <v/>
      </c>
      <c r="S54" s="174">
        <f>IF(AND(Q54="F",R54=""),(VLOOKUP('3-PLANNING ANNUEL'!V45,PARAMETRES!$A$16:$B$20,2,FALSE)),0)</f>
        <v>0</v>
      </c>
      <c r="T54" s="12" t="str">
        <f>IF('3-PLANNING ANNUEL'!AC45="F","F","")</f>
        <v/>
      </c>
      <c r="U54" s="12" t="str">
        <f>IF(OR(AND('3-PLANNING ANNUEL'!AA45&gt;='3-PLANNING ANNUEL'!$K$7,'3-PLANNING ANNUEL'!AA45&lt;='3-PLANNING ANNUEL'!$N$7),AND('3-PLANNING ANNUEL'!AA45&gt;='3-PLANNING ANNUEL'!$K$8,'3-PLANNING ANNUEL'!AA45&lt;='3-PLANNING ANNUEL'!$N$8),AND('3-PLANNING ANNUEL'!AA45&gt;='3-PLANNING ANNUEL'!$K$9,'3-PLANNING ANNUEL'!AA45&lt;='3-PLANNING ANNUEL'!$N$9),AND('3-PLANNING ANNUEL'!AA45&gt;='3-PLANNING ANNUEL'!$K$10,'3-PLANNING ANNUEL'!AA45&lt;='3-PLANNING ANNUEL'!$N$10),AND('3-PLANNING ANNUEL'!AA45&gt;='3-PLANNING ANNUEL'!$K$11,'3-PLANNING ANNUEL'!AA45&lt;='3-PLANNING ANNUEL'!$N$11)),"V","")</f>
        <v/>
      </c>
      <c r="V54" s="174">
        <f>IF(AND(T54="F",U54=""),(VLOOKUP('3-PLANNING ANNUEL'!Z45,PARAMETRES!$A$16:$B$20,2,FALSE)),0)</f>
        <v>0</v>
      </c>
      <c r="W54" s="12" t="str">
        <f>IF('3-PLANNING ANNUEL'!AG45="F","F","")</f>
        <v/>
      </c>
      <c r="X54" s="12" t="str">
        <f>IF(OR(AND('3-PLANNING ANNUEL'!AE45&gt;='3-PLANNING ANNUEL'!$K$7,'3-PLANNING ANNUEL'!AE45&lt;='3-PLANNING ANNUEL'!$N$7),AND('3-PLANNING ANNUEL'!AE45&gt;='3-PLANNING ANNUEL'!$K$8,'3-PLANNING ANNUEL'!AE45&lt;='3-PLANNING ANNUEL'!$N$8),AND('3-PLANNING ANNUEL'!AE45&gt;='3-PLANNING ANNUEL'!$K$9,'3-PLANNING ANNUEL'!AE45&lt;='3-PLANNING ANNUEL'!$N$9),AND('3-PLANNING ANNUEL'!AE45&gt;='3-PLANNING ANNUEL'!$K$10,'3-PLANNING ANNUEL'!AE45&lt;='3-PLANNING ANNUEL'!$N$10),AND('3-PLANNING ANNUEL'!AE45&gt;='3-PLANNING ANNUEL'!$K$11,'3-PLANNING ANNUEL'!AE45&lt;='3-PLANNING ANNUEL'!$N$11)),"V","")</f>
        <v/>
      </c>
      <c r="Y54" s="174">
        <f>IF(AND(W54="F",X54=""),(VLOOKUP('3-PLANNING ANNUEL'!AD45,PARAMETRES!$A$16:$B$20,2,FALSE)),0)</f>
        <v>0</v>
      </c>
      <c r="Z54" s="12" t="str">
        <f>IF('3-PLANNING ANNUEL'!AK45="F","F","")</f>
        <v/>
      </c>
      <c r="AA54" s="12" t="str">
        <f>IF(OR(AND('3-PLANNING ANNUEL'!AI45&gt;='3-PLANNING ANNUEL'!$K$7,'3-PLANNING ANNUEL'!AI45&lt;='3-PLANNING ANNUEL'!$N$7),AND('3-PLANNING ANNUEL'!AI45&gt;='3-PLANNING ANNUEL'!$K$8,'3-PLANNING ANNUEL'!AI45&lt;='3-PLANNING ANNUEL'!$N$8),AND('3-PLANNING ANNUEL'!AI45&gt;='3-PLANNING ANNUEL'!$K$9,'3-PLANNING ANNUEL'!AI45&lt;='3-PLANNING ANNUEL'!$N$9),AND('3-PLANNING ANNUEL'!AI45&gt;='3-PLANNING ANNUEL'!$K$10,'3-PLANNING ANNUEL'!AI45&lt;='3-PLANNING ANNUEL'!$N$10),AND('3-PLANNING ANNUEL'!AI45&gt;='3-PLANNING ANNUEL'!$K$11,'3-PLANNING ANNUEL'!AI45&lt;='3-PLANNING ANNUEL'!$N$11)),"V","")</f>
        <v/>
      </c>
      <c r="AB54" s="174">
        <f>IF(AND(Z54="F",AA54=""),(VLOOKUP('3-PLANNING ANNUEL'!AH45,PARAMETRES!$A$16:$B$20,2,FALSE)),0)</f>
        <v>0</v>
      </c>
      <c r="AC54" s="12" t="str">
        <f>IF('3-PLANNING ANNUEL'!AO45="F","F","")</f>
        <v/>
      </c>
      <c r="AD54" s="12" t="str">
        <f>IF(OR(AND('3-PLANNING ANNUEL'!AM45&gt;='3-PLANNING ANNUEL'!$K$7,'3-PLANNING ANNUEL'!AM45&lt;='3-PLANNING ANNUEL'!$N$7),AND('3-PLANNING ANNUEL'!AM45&gt;='3-PLANNING ANNUEL'!$K$8,'3-PLANNING ANNUEL'!AM45&lt;='3-PLANNING ANNUEL'!$N$8),AND('3-PLANNING ANNUEL'!AM45&gt;='3-PLANNING ANNUEL'!$K$9,'3-PLANNING ANNUEL'!AM45&lt;='3-PLANNING ANNUEL'!$N$9),AND('3-PLANNING ANNUEL'!AM45&gt;='3-PLANNING ANNUEL'!$K$10,'3-PLANNING ANNUEL'!AM45&lt;='3-PLANNING ANNUEL'!$N$10),AND('3-PLANNING ANNUEL'!AM45&gt;='3-PLANNING ANNUEL'!$K$11,'3-PLANNING ANNUEL'!AM45&lt;='3-PLANNING ANNUEL'!$N$11)),"V","")</f>
        <v/>
      </c>
      <c r="AE54" s="174">
        <f>IF(AND(AC54="F",AD54=""),(VLOOKUP('3-PLANNING ANNUEL'!AL45,PARAMETRES!$A$16:$B$20,2,FALSE)),0)</f>
        <v>0</v>
      </c>
      <c r="AF54" s="12" t="str">
        <f>IF('3-PLANNING ANNUEL'!AS45="F","F","")</f>
        <v/>
      </c>
      <c r="AG54" s="12" t="str">
        <f>IF(OR(AND('3-PLANNING ANNUEL'!AQ45&gt;='3-PLANNING ANNUEL'!$K$7,'3-PLANNING ANNUEL'!AQ45&lt;='3-PLANNING ANNUEL'!$N$7),AND('3-PLANNING ANNUEL'!AQ45&gt;='3-PLANNING ANNUEL'!$K$8,'3-PLANNING ANNUEL'!AQ45&lt;='3-PLANNING ANNUEL'!$N$8),AND('3-PLANNING ANNUEL'!AQ45&gt;='3-PLANNING ANNUEL'!$K$9,'3-PLANNING ANNUEL'!AQ45&lt;='3-PLANNING ANNUEL'!$N$9),AND('3-PLANNING ANNUEL'!AQ45&gt;='3-PLANNING ANNUEL'!$K$10,'3-PLANNING ANNUEL'!AQ45&lt;='3-PLANNING ANNUEL'!$N$10),AND('3-PLANNING ANNUEL'!AQ45&gt;='3-PLANNING ANNUEL'!$K$11,'3-PLANNING ANNUEL'!AQ45&lt;='3-PLANNING ANNUEL'!$N$11)),"V","")</f>
        <v>V</v>
      </c>
      <c r="AH54" s="174">
        <f>IF(AND(AF54="F",AG54=""),(VLOOKUP('3-PLANNING ANNUEL'!AH45,PARAMETRES!$A$16:$B$20,2,FALSE)),0)</f>
        <v>0</v>
      </c>
      <c r="AI54" s="12" t="str">
        <f>IF('3-PLANNING ANNUEL'!AW45="F","F","")</f>
        <v/>
      </c>
      <c r="AJ54" s="12" t="str">
        <f>IF(OR(AND('3-PLANNING ANNUEL'!AU45&gt;='3-PLANNING ANNUEL'!$K$7,'3-PLANNING ANNUEL'!AU45&lt;='3-PLANNING ANNUEL'!$N$7),AND('3-PLANNING ANNUEL'!AU45&gt;='3-PLANNING ANNUEL'!$K$8,'3-PLANNING ANNUEL'!AU45&lt;='3-PLANNING ANNUEL'!$N$8),AND('3-PLANNING ANNUEL'!AU45&gt;='3-PLANNING ANNUEL'!$K$9,'3-PLANNING ANNUEL'!AU45&lt;='3-PLANNING ANNUEL'!$N$9),AND('3-PLANNING ANNUEL'!AU45&gt;='3-PLANNING ANNUEL'!$K$10,'3-PLANNING ANNUEL'!AU45&lt;='3-PLANNING ANNUEL'!$N$10),AND('3-PLANNING ANNUEL'!AU45&gt;='3-PLANNING ANNUEL'!$K$11,'3-PLANNING ANNUEL'!AU45&lt;='3-PLANNING ANNUEL'!$N$11)),"V","")</f>
        <v>V</v>
      </c>
      <c r="AK54" s="174">
        <f>IF(AND(AI54="F",AJ54=""),(VLOOKUP('3-PLANNING ANNUEL'!AH45,PARAMETRES!$A$16:$B$20,2,FALSE)),0)</f>
        <v>0</v>
      </c>
    </row>
    <row r="55" spans="1:39" x14ac:dyDescent="0.3">
      <c r="A55" s="1">
        <v>26</v>
      </c>
      <c r="B55" s="12" t="str">
        <f>IF('3-PLANNING ANNUEL'!E46="F","F","")</f>
        <v/>
      </c>
      <c r="C55" s="12" t="str">
        <f>IF(OR(AND('3-PLANNING ANNUEL'!C46&gt;='3-PLANNING ANNUEL'!$K$7,'3-PLANNING ANNUEL'!C46&lt;='3-PLANNING ANNUEL'!$N$7),AND('3-PLANNING ANNUEL'!C46&gt;='3-PLANNING ANNUEL'!$K$8,'3-PLANNING ANNUEL'!C46&lt;='3-PLANNING ANNUEL'!$N$8),AND('3-PLANNING ANNUEL'!C46&gt;='3-PLANNING ANNUEL'!$K$9,'3-PLANNING ANNUEL'!C46&lt;='3-PLANNING ANNUEL'!$N$9),AND('3-PLANNING ANNUEL'!C46&gt;='3-PLANNING ANNUEL'!$K$10,'3-PLANNING ANNUEL'!C46&lt;='3-PLANNING ANNUEL'!$N$10),AND('3-PLANNING ANNUEL'!C46&gt;='3-PLANNING ANNUEL'!$K$11,'3-PLANNING ANNUEL'!C46&lt;='3-PLANNING ANNUEL'!$N$11)),"V","")</f>
        <v/>
      </c>
      <c r="D55" s="174">
        <f>IF(AND(B55="F",C55=""),(VLOOKUP('3-PLANNING ANNUEL'!B46,PARAMETRES!$A$16:$B$20,2,FALSE)),0)</f>
        <v>0</v>
      </c>
      <c r="E55" s="12" t="str">
        <f>IF('3-PLANNING ANNUEL'!I46="F","F","")</f>
        <v/>
      </c>
      <c r="F55" s="12" t="str">
        <f>IF(OR(AND('3-PLANNING ANNUEL'!G46&gt;='3-PLANNING ANNUEL'!$K$7,'3-PLANNING ANNUEL'!G46&lt;='3-PLANNING ANNUEL'!$N$7),AND('3-PLANNING ANNUEL'!G46&gt;='3-PLANNING ANNUEL'!$K$8,'3-PLANNING ANNUEL'!G46&lt;='3-PLANNING ANNUEL'!$N$8),AND('3-PLANNING ANNUEL'!G46&gt;='3-PLANNING ANNUEL'!$K$9,'3-PLANNING ANNUEL'!G46&lt;='3-PLANNING ANNUEL'!$N$9),AND('3-PLANNING ANNUEL'!G46&gt;='3-PLANNING ANNUEL'!$K$10,'3-PLANNING ANNUEL'!G46&lt;='3-PLANNING ANNUEL'!$N$10),AND('3-PLANNING ANNUEL'!G46&gt;='3-PLANNING ANNUEL'!$K$11,'3-PLANNING ANNUEL'!G46&lt;='3-PLANNING ANNUEL'!$N$11)),"V","")</f>
        <v>V</v>
      </c>
      <c r="G55" s="174">
        <f>IF(AND(E55="F",F55=""),(VLOOKUP('3-PLANNING ANNUEL'!F46,PARAMETRES!$A$16:$B$20,2,FALSE)),0)</f>
        <v>0</v>
      </c>
      <c r="H55" s="12" t="str">
        <f>IF('3-PLANNING ANNUEL'!M46="F","F","")</f>
        <v/>
      </c>
      <c r="I55" s="12" t="str">
        <f>IF(OR(AND('3-PLANNING ANNUEL'!K46&gt;='3-PLANNING ANNUEL'!$K$7,'3-PLANNING ANNUEL'!K46&lt;='3-PLANNING ANNUEL'!$N$7),AND('3-PLANNING ANNUEL'!K46&gt;='3-PLANNING ANNUEL'!$K$8,'3-PLANNING ANNUEL'!K46&lt;='3-PLANNING ANNUEL'!$N$8),AND('3-PLANNING ANNUEL'!K46&gt;='3-PLANNING ANNUEL'!$K$9,'3-PLANNING ANNUEL'!K46&lt;='3-PLANNING ANNUEL'!$N$9),AND('3-PLANNING ANNUEL'!K46&gt;='3-PLANNING ANNUEL'!$K$10,'3-PLANNING ANNUEL'!K46&lt;='3-PLANNING ANNUEL'!$N$10),AND('3-PLANNING ANNUEL'!K46&gt;='3-PLANNING ANNUEL'!$K$11,'3-PLANNING ANNUEL'!K46&lt;='3-PLANNING ANNUEL'!$N$11)),"V","")</f>
        <v/>
      </c>
      <c r="J55" s="174">
        <f>IF(AND(H55="F",I55=""),(VLOOKUP('3-PLANNING ANNUEL'!J46,PARAMETRES!$A$16:$B$20,2,FALSE)),0)</f>
        <v>0</v>
      </c>
      <c r="K55" s="12" t="str">
        <f>IF('3-PLANNING ANNUEL'!Q46="F","F","")</f>
        <v/>
      </c>
      <c r="L55" s="12" t="str">
        <f>IF(OR(AND('3-PLANNING ANNUEL'!O46&gt;='3-PLANNING ANNUEL'!$K$7,'3-PLANNING ANNUEL'!O46&lt;='3-PLANNING ANNUEL'!$N$7),AND('3-PLANNING ANNUEL'!O46&gt;='3-PLANNING ANNUEL'!$K$8,'3-PLANNING ANNUEL'!O46&lt;='3-PLANNING ANNUEL'!$N$8),AND('3-PLANNING ANNUEL'!O46&gt;='3-PLANNING ANNUEL'!$K$9,'3-PLANNING ANNUEL'!O46&lt;='3-PLANNING ANNUEL'!$N$9),AND('3-PLANNING ANNUEL'!O46&gt;='3-PLANNING ANNUEL'!$K$10,'3-PLANNING ANNUEL'!O46&lt;='3-PLANNING ANNUEL'!$N$10),AND('3-PLANNING ANNUEL'!O46&gt;='3-PLANNING ANNUEL'!$K$11,'3-PLANNING ANNUEL'!O46&lt;='3-PLANNING ANNUEL'!$N$11)),"V","")</f>
        <v>V</v>
      </c>
      <c r="M55" s="174">
        <f>IF(AND(K55="F",L55=""),(VLOOKUP('3-PLANNING ANNUEL'!N46,PARAMETRES!$A$16:$B$20,2,FALSE)),0)</f>
        <v>0</v>
      </c>
      <c r="N55" s="12" t="str">
        <f>IF('3-PLANNING ANNUEL'!U46="F","F","")</f>
        <v/>
      </c>
      <c r="O55" s="12" t="str">
        <f>IF(OR(AND('3-PLANNING ANNUEL'!S46&gt;='3-PLANNING ANNUEL'!$K$7,'3-PLANNING ANNUEL'!S46&lt;='3-PLANNING ANNUEL'!$N$7),AND('3-PLANNING ANNUEL'!S46&gt;='3-PLANNING ANNUEL'!$K$8,'3-PLANNING ANNUEL'!S46&lt;='3-PLANNING ANNUEL'!$N$8),AND('3-PLANNING ANNUEL'!S46&gt;='3-PLANNING ANNUEL'!$K$9,'3-PLANNING ANNUEL'!S46&lt;='3-PLANNING ANNUEL'!$N$9),AND('3-PLANNING ANNUEL'!S46&gt;='3-PLANNING ANNUEL'!$K$10,'3-PLANNING ANNUEL'!S46&lt;='3-PLANNING ANNUEL'!$N$10),AND('3-PLANNING ANNUEL'!S46&gt;='3-PLANNING ANNUEL'!$K$11,'3-PLANNING ANNUEL'!S46&lt;='3-PLANNING ANNUEL'!$N$11)),"V","")</f>
        <v/>
      </c>
      <c r="P55" s="174">
        <f>IF(AND(N55="F",O55=""),(VLOOKUP('3-PLANNING ANNUEL'!R46,PARAMETRES!$A$16:$B$20,2,FALSE)),0)</f>
        <v>0</v>
      </c>
      <c r="Q55" s="12" t="str">
        <f>IF('3-PLANNING ANNUEL'!Y46="F","F","")</f>
        <v/>
      </c>
      <c r="R55" s="12" t="str">
        <f>IF(OR(AND('3-PLANNING ANNUEL'!W46&gt;='3-PLANNING ANNUEL'!$K$7,'3-PLANNING ANNUEL'!W46&lt;='3-PLANNING ANNUEL'!$N$7),AND('3-PLANNING ANNUEL'!W46&gt;='3-PLANNING ANNUEL'!$K$8,'3-PLANNING ANNUEL'!W46&lt;='3-PLANNING ANNUEL'!$N$8),AND('3-PLANNING ANNUEL'!W46&gt;='3-PLANNING ANNUEL'!$K$9,'3-PLANNING ANNUEL'!W46&lt;='3-PLANNING ANNUEL'!$N$9),AND('3-PLANNING ANNUEL'!W46&gt;='3-PLANNING ANNUEL'!$K$10,'3-PLANNING ANNUEL'!W46&lt;='3-PLANNING ANNUEL'!$N$10),AND('3-PLANNING ANNUEL'!W46&gt;='3-PLANNING ANNUEL'!$K$11,'3-PLANNING ANNUEL'!W46&lt;='3-PLANNING ANNUEL'!$N$11)),"V","")</f>
        <v/>
      </c>
      <c r="S55" s="174">
        <f>IF(AND(Q55="F",R55=""),(VLOOKUP('3-PLANNING ANNUEL'!V46,PARAMETRES!$A$16:$B$20,2,FALSE)),0)</f>
        <v>0</v>
      </c>
      <c r="T55" s="12" t="str">
        <f>IF('3-PLANNING ANNUEL'!AC46="F","F","")</f>
        <v/>
      </c>
      <c r="U55" s="12" t="str">
        <f>IF(OR(AND('3-PLANNING ANNUEL'!AA46&gt;='3-PLANNING ANNUEL'!$K$7,'3-PLANNING ANNUEL'!AA46&lt;='3-PLANNING ANNUEL'!$N$7),AND('3-PLANNING ANNUEL'!AA46&gt;='3-PLANNING ANNUEL'!$K$8,'3-PLANNING ANNUEL'!AA46&lt;='3-PLANNING ANNUEL'!$N$8),AND('3-PLANNING ANNUEL'!AA46&gt;='3-PLANNING ANNUEL'!$K$9,'3-PLANNING ANNUEL'!AA46&lt;='3-PLANNING ANNUEL'!$N$9),AND('3-PLANNING ANNUEL'!AA46&gt;='3-PLANNING ANNUEL'!$K$10,'3-PLANNING ANNUEL'!AA46&lt;='3-PLANNING ANNUEL'!$N$10),AND('3-PLANNING ANNUEL'!AA46&gt;='3-PLANNING ANNUEL'!$K$11,'3-PLANNING ANNUEL'!AA46&lt;='3-PLANNING ANNUEL'!$N$11)),"V","")</f>
        <v/>
      </c>
      <c r="V55" s="174">
        <f>IF(AND(T55="F",U55=""),(VLOOKUP('3-PLANNING ANNUEL'!Z46,PARAMETRES!$A$16:$B$20,2,FALSE)),0)</f>
        <v>0</v>
      </c>
      <c r="W55" s="12" t="str">
        <f>IF('3-PLANNING ANNUEL'!AG46="F","F","")</f>
        <v/>
      </c>
      <c r="X55" s="12" t="str">
        <f>IF(OR(AND('3-PLANNING ANNUEL'!AE46&gt;='3-PLANNING ANNUEL'!$K$7,'3-PLANNING ANNUEL'!AE46&lt;='3-PLANNING ANNUEL'!$N$7),AND('3-PLANNING ANNUEL'!AE46&gt;='3-PLANNING ANNUEL'!$K$8,'3-PLANNING ANNUEL'!AE46&lt;='3-PLANNING ANNUEL'!$N$8),AND('3-PLANNING ANNUEL'!AE46&gt;='3-PLANNING ANNUEL'!$K$9,'3-PLANNING ANNUEL'!AE46&lt;='3-PLANNING ANNUEL'!$N$9),AND('3-PLANNING ANNUEL'!AE46&gt;='3-PLANNING ANNUEL'!$K$10,'3-PLANNING ANNUEL'!AE46&lt;='3-PLANNING ANNUEL'!$N$10),AND('3-PLANNING ANNUEL'!AE46&gt;='3-PLANNING ANNUEL'!$K$11,'3-PLANNING ANNUEL'!AE46&lt;='3-PLANNING ANNUEL'!$N$11)),"V","")</f>
        <v/>
      </c>
      <c r="Y55" s="174">
        <f>IF(AND(W55="F",X55=""),(VLOOKUP('3-PLANNING ANNUEL'!AD46,PARAMETRES!$A$16:$B$20,2,FALSE)),0)</f>
        <v>0</v>
      </c>
      <c r="Z55" s="12" t="str">
        <f>IF('3-PLANNING ANNUEL'!AK46="F","F","")</f>
        <v/>
      </c>
      <c r="AA55" s="12" t="str">
        <f>IF(OR(AND('3-PLANNING ANNUEL'!AI46&gt;='3-PLANNING ANNUEL'!$K$7,'3-PLANNING ANNUEL'!AI46&lt;='3-PLANNING ANNUEL'!$N$7),AND('3-PLANNING ANNUEL'!AI46&gt;='3-PLANNING ANNUEL'!$K$8,'3-PLANNING ANNUEL'!AI46&lt;='3-PLANNING ANNUEL'!$N$8),AND('3-PLANNING ANNUEL'!AI46&gt;='3-PLANNING ANNUEL'!$K$9,'3-PLANNING ANNUEL'!AI46&lt;='3-PLANNING ANNUEL'!$N$9),AND('3-PLANNING ANNUEL'!AI46&gt;='3-PLANNING ANNUEL'!$K$10,'3-PLANNING ANNUEL'!AI46&lt;='3-PLANNING ANNUEL'!$N$10),AND('3-PLANNING ANNUEL'!AI46&gt;='3-PLANNING ANNUEL'!$K$11,'3-PLANNING ANNUEL'!AI46&lt;='3-PLANNING ANNUEL'!$N$11)),"V","")</f>
        <v/>
      </c>
      <c r="AB55" s="174">
        <f>IF(AND(Z55="F",AA55=""),(VLOOKUP('3-PLANNING ANNUEL'!AH46,PARAMETRES!$A$16:$B$20,2,FALSE)),0)</f>
        <v>0</v>
      </c>
      <c r="AC55" s="12" t="str">
        <f>IF('3-PLANNING ANNUEL'!AO46="F","F","")</f>
        <v/>
      </c>
      <c r="AD55" s="12" t="str">
        <f>IF(OR(AND('3-PLANNING ANNUEL'!AM46&gt;='3-PLANNING ANNUEL'!$K$7,'3-PLANNING ANNUEL'!AM46&lt;='3-PLANNING ANNUEL'!$N$7),AND('3-PLANNING ANNUEL'!AM46&gt;='3-PLANNING ANNUEL'!$K$8,'3-PLANNING ANNUEL'!AM46&lt;='3-PLANNING ANNUEL'!$N$8),AND('3-PLANNING ANNUEL'!AM46&gt;='3-PLANNING ANNUEL'!$K$9,'3-PLANNING ANNUEL'!AM46&lt;='3-PLANNING ANNUEL'!$N$9),AND('3-PLANNING ANNUEL'!AM46&gt;='3-PLANNING ANNUEL'!$K$10,'3-PLANNING ANNUEL'!AM46&lt;='3-PLANNING ANNUEL'!$N$10),AND('3-PLANNING ANNUEL'!AM46&gt;='3-PLANNING ANNUEL'!$K$11,'3-PLANNING ANNUEL'!AM46&lt;='3-PLANNING ANNUEL'!$N$11)),"V","")</f>
        <v/>
      </c>
      <c r="AE55" s="174">
        <f>IF(AND(AC55="F",AD55=""),(VLOOKUP('3-PLANNING ANNUEL'!AL46,PARAMETRES!$A$16:$B$20,2,FALSE)),0)</f>
        <v>0</v>
      </c>
      <c r="AF55" s="12" t="str">
        <f>IF('3-PLANNING ANNUEL'!AS46="F","F","")</f>
        <v/>
      </c>
      <c r="AG55" s="12" t="str">
        <f>IF(OR(AND('3-PLANNING ANNUEL'!AQ46&gt;='3-PLANNING ANNUEL'!$K$7,'3-PLANNING ANNUEL'!AQ46&lt;='3-PLANNING ANNUEL'!$N$7),AND('3-PLANNING ANNUEL'!AQ46&gt;='3-PLANNING ANNUEL'!$K$8,'3-PLANNING ANNUEL'!AQ46&lt;='3-PLANNING ANNUEL'!$N$8),AND('3-PLANNING ANNUEL'!AQ46&gt;='3-PLANNING ANNUEL'!$K$9,'3-PLANNING ANNUEL'!AQ46&lt;='3-PLANNING ANNUEL'!$N$9),AND('3-PLANNING ANNUEL'!AQ46&gt;='3-PLANNING ANNUEL'!$K$10,'3-PLANNING ANNUEL'!AQ46&lt;='3-PLANNING ANNUEL'!$N$10),AND('3-PLANNING ANNUEL'!AQ46&gt;='3-PLANNING ANNUEL'!$K$11,'3-PLANNING ANNUEL'!AQ46&lt;='3-PLANNING ANNUEL'!$N$11)),"V","")</f>
        <v>V</v>
      </c>
      <c r="AH55" s="174">
        <f>IF(AND(AF55="F",AG55=""),(VLOOKUP('3-PLANNING ANNUEL'!AH46,PARAMETRES!$A$16:$B$20,2,FALSE)),0)</f>
        <v>0</v>
      </c>
      <c r="AI55" s="12" t="str">
        <f>IF('3-PLANNING ANNUEL'!AW46="F","F","")</f>
        <v/>
      </c>
      <c r="AJ55" s="12" t="str">
        <f>IF(OR(AND('3-PLANNING ANNUEL'!AU46&gt;='3-PLANNING ANNUEL'!$K$7,'3-PLANNING ANNUEL'!AU46&lt;='3-PLANNING ANNUEL'!$N$7),AND('3-PLANNING ANNUEL'!AU46&gt;='3-PLANNING ANNUEL'!$K$8,'3-PLANNING ANNUEL'!AU46&lt;='3-PLANNING ANNUEL'!$N$8),AND('3-PLANNING ANNUEL'!AU46&gt;='3-PLANNING ANNUEL'!$K$9,'3-PLANNING ANNUEL'!AU46&lt;='3-PLANNING ANNUEL'!$N$9),AND('3-PLANNING ANNUEL'!AU46&gt;='3-PLANNING ANNUEL'!$K$10,'3-PLANNING ANNUEL'!AU46&lt;='3-PLANNING ANNUEL'!$N$10),AND('3-PLANNING ANNUEL'!AU46&gt;='3-PLANNING ANNUEL'!$K$11,'3-PLANNING ANNUEL'!AU46&lt;='3-PLANNING ANNUEL'!$N$11)),"V","")</f>
        <v>V</v>
      </c>
      <c r="AK55" s="174">
        <f>IF(AND(AI55="F",AJ55=""),(VLOOKUP('3-PLANNING ANNUEL'!AH46,PARAMETRES!$A$16:$B$20,2,FALSE)),0)</f>
        <v>0</v>
      </c>
    </row>
    <row r="56" spans="1:39" x14ac:dyDescent="0.3">
      <c r="A56" s="1">
        <v>27</v>
      </c>
      <c r="B56" s="12" t="str">
        <f>IF('3-PLANNING ANNUEL'!E47="F","F","")</f>
        <v/>
      </c>
      <c r="C56" s="12" t="str">
        <f>IF(OR(AND('3-PLANNING ANNUEL'!C47&gt;='3-PLANNING ANNUEL'!$K$7,'3-PLANNING ANNUEL'!C47&lt;='3-PLANNING ANNUEL'!$N$7),AND('3-PLANNING ANNUEL'!C47&gt;='3-PLANNING ANNUEL'!$K$8,'3-PLANNING ANNUEL'!C47&lt;='3-PLANNING ANNUEL'!$N$8),AND('3-PLANNING ANNUEL'!C47&gt;='3-PLANNING ANNUEL'!$K$9,'3-PLANNING ANNUEL'!C47&lt;='3-PLANNING ANNUEL'!$N$9),AND('3-PLANNING ANNUEL'!C47&gt;='3-PLANNING ANNUEL'!$K$10,'3-PLANNING ANNUEL'!C47&lt;='3-PLANNING ANNUEL'!$N$10),AND('3-PLANNING ANNUEL'!C47&gt;='3-PLANNING ANNUEL'!$K$11,'3-PLANNING ANNUEL'!C47&lt;='3-PLANNING ANNUEL'!$N$11)),"V","")</f>
        <v/>
      </c>
      <c r="D56" s="174">
        <f>IF(AND(B56="F",C56=""),(VLOOKUP('3-PLANNING ANNUEL'!B47,PARAMETRES!$A$16:$B$20,2,FALSE)),0)</f>
        <v>0</v>
      </c>
      <c r="E56" s="12" t="str">
        <f>IF('3-PLANNING ANNUEL'!I47="F","F","")</f>
        <v/>
      </c>
      <c r="F56" s="12" t="str">
        <f>IF(OR(AND('3-PLANNING ANNUEL'!G47&gt;='3-PLANNING ANNUEL'!$K$7,'3-PLANNING ANNUEL'!G47&lt;='3-PLANNING ANNUEL'!$N$7),AND('3-PLANNING ANNUEL'!G47&gt;='3-PLANNING ANNUEL'!$K$8,'3-PLANNING ANNUEL'!G47&lt;='3-PLANNING ANNUEL'!$N$8),AND('3-PLANNING ANNUEL'!G47&gt;='3-PLANNING ANNUEL'!$K$9,'3-PLANNING ANNUEL'!G47&lt;='3-PLANNING ANNUEL'!$N$9),AND('3-PLANNING ANNUEL'!G47&gt;='3-PLANNING ANNUEL'!$K$10,'3-PLANNING ANNUEL'!G47&lt;='3-PLANNING ANNUEL'!$N$10),AND('3-PLANNING ANNUEL'!G47&gt;='3-PLANNING ANNUEL'!$K$11,'3-PLANNING ANNUEL'!G47&lt;='3-PLANNING ANNUEL'!$N$11)),"V","")</f>
        <v>V</v>
      </c>
      <c r="G56" s="174">
        <f>IF(AND(E56="F",F56=""),(VLOOKUP('3-PLANNING ANNUEL'!F47,PARAMETRES!$A$16:$B$20,2,FALSE)),0)</f>
        <v>0</v>
      </c>
      <c r="H56" s="12" t="str">
        <f>IF('3-PLANNING ANNUEL'!M47="F","F","")</f>
        <v/>
      </c>
      <c r="I56" s="12" t="str">
        <f>IF(OR(AND('3-PLANNING ANNUEL'!K47&gt;='3-PLANNING ANNUEL'!$K$7,'3-PLANNING ANNUEL'!K47&lt;='3-PLANNING ANNUEL'!$N$7),AND('3-PLANNING ANNUEL'!K47&gt;='3-PLANNING ANNUEL'!$K$8,'3-PLANNING ANNUEL'!K47&lt;='3-PLANNING ANNUEL'!$N$8),AND('3-PLANNING ANNUEL'!K47&gt;='3-PLANNING ANNUEL'!$K$9,'3-PLANNING ANNUEL'!K47&lt;='3-PLANNING ANNUEL'!$N$9),AND('3-PLANNING ANNUEL'!K47&gt;='3-PLANNING ANNUEL'!$K$10,'3-PLANNING ANNUEL'!K47&lt;='3-PLANNING ANNUEL'!$N$10),AND('3-PLANNING ANNUEL'!K47&gt;='3-PLANNING ANNUEL'!$K$11,'3-PLANNING ANNUEL'!K47&lt;='3-PLANNING ANNUEL'!$N$11)),"V","")</f>
        <v/>
      </c>
      <c r="J56" s="174">
        <f>IF(AND(H56="F",I56=""),(VLOOKUP('3-PLANNING ANNUEL'!J47,PARAMETRES!$A$16:$B$20,2,FALSE)),0)</f>
        <v>0</v>
      </c>
      <c r="K56" s="12" t="str">
        <f>IF('3-PLANNING ANNUEL'!Q47="F","F","")</f>
        <v/>
      </c>
      <c r="L56" s="12" t="str">
        <f>IF(OR(AND('3-PLANNING ANNUEL'!O47&gt;='3-PLANNING ANNUEL'!$K$7,'3-PLANNING ANNUEL'!O47&lt;='3-PLANNING ANNUEL'!$N$7),AND('3-PLANNING ANNUEL'!O47&gt;='3-PLANNING ANNUEL'!$K$8,'3-PLANNING ANNUEL'!O47&lt;='3-PLANNING ANNUEL'!$N$8),AND('3-PLANNING ANNUEL'!O47&gt;='3-PLANNING ANNUEL'!$K$9,'3-PLANNING ANNUEL'!O47&lt;='3-PLANNING ANNUEL'!$N$9),AND('3-PLANNING ANNUEL'!O47&gt;='3-PLANNING ANNUEL'!$K$10,'3-PLANNING ANNUEL'!O47&lt;='3-PLANNING ANNUEL'!$N$10),AND('3-PLANNING ANNUEL'!O47&gt;='3-PLANNING ANNUEL'!$K$11,'3-PLANNING ANNUEL'!O47&lt;='3-PLANNING ANNUEL'!$N$11)),"V","")</f>
        <v>V</v>
      </c>
      <c r="M56" s="174">
        <f>IF(AND(K56="F",L56=""),(VLOOKUP('3-PLANNING ANNUEL'!N47,PARAMETRES!$A$16:$B$20,2,FALSE)),0)</f>
        <v>0</v>
      </c>
      <c r="N56" s="12" t="str">
        <f>IF('3-PLANNING ANNUEL'!U47="F","F","")</f>
        <v/>
      </c>
      <c r="O56" s="12" t="str">
        <f>IF(OR(AND('3-PLANNING ANNUEL'!S47&gt;='3-PLANNING ANNUEL'!$K$7,'3-PLANNING ANNUEL'!S47&lt;='3-PLANNING ANNUEL'!$N$7),AND('3-PLANNING ANNUEL'!S47&gt;='3-PLANNING ANNUEL'!$K$8,'3-PLANNING ANNUEL'!S47&lt;='3-PLANNING ANNUEL'!$N$8),AND('3-PLANNING ANNUEL'!S47&gt;='3-PLANNING ANNUEL'!$K$9,'3-PLANNING ANNUEL'!S47&lt;='3-PLANNING ANNUEL'!$N$9),AND('3-PLANNING ANNUEL'!S47&gt;='3-PLANNING ANNUEL'!$K$10,'3-PLANNING ANNUEL'!S47&lt;='3-PLANNING ANNUEL'!$N$10),AND('3-PLANNING ANNUEL'!S47&gt;='3-PLANNING ANNUEL'!$K$11,'3-PLANNING ANNUEL'!S47&lt;='3-PLANNING ANNUEL'!$N$11)),"V","")</f>
        <v/>
      </c>
      <c r="P56" s="174">
        <f>IF(AND(N56="F",O56=""),(VLOOKUP('3-PLANNING ANNUEL'!R47,PARAMETRES!$A$16:$B$20,2,FALSE)),0)</f>
        <v>0</v>
      </c>
      <c r="Q56" s="12" t="str">
        <f>IF('3-PLANNING ANNUEL'!Y47="F","F","")</f>
        <v/>
      </c>
      <c r="R56" s="12" t="str">
        <f>IF(OR(AND('3-PLANNING ANNUEL'!W47&gt;='3-PLANNING ANNUEL'!$K$7,'3-PLANNING ANNUEL'!W47&lt;='3-PLANNING ANNUEL'!$N$7),AND('3-PLANNING ANNUEL'!W47&gt;='3-PLANNING ANNUEL'!$K$8,'3-PLANNING ANNUEL'!W47&lt;='3-PLANNING ANNUEL'!$N$8),AND('3-PLANNING ANNUEL'!W47&gt;='3-PLANNING ANNUEL'!$K$9,'3-PLANNING ANNUEL'!W47&lt;='3-PLANNING ANNUEL'!$N$9),AND('3-PLANNING ANNUEL'!W47&gt;='3-PLANNING ANNUEL'!$K$10,'3-PLANNING ANNUEL'!W47&lt;='3-PLANNING ANNUEL'!$N$10),AND('3-PLANNING ANNUEL'!W47&gt;='3-PLANNING ANNUEL'!$K$11,'3-PLANNING ANNUEL'!W47&lt;='3-PLANNING ANNUEL'!$N$11)),"V","")</f>
        <v/>
      </c>
      <c r="S56" s="174">
        <f>IF(AND(Q56="F",R56=""),(VLOOKUP('3-PLANNING ANNUEL'!V47,PARAMETRES!$A$16:$B$20,2,FALSE)),0)</f>
        <v>0</v>
      </c>
      <c r="T56" s="12" t="str">
        <f>IF('3-PLANNING ANNUEL'!AC47="F","F","")</f>
        <v/>
      </c>
      <c r="U56" s="12" t="str">
        <f>IF(OR(AND('3-PLANNING ANNUEL'!AA47&gt;='3-PLANNING ANNUEL'!$K$7,'3-PLANNING ANNUEL'!AA47&lt;='3-PLANNING ANNUEL'!$N$7),AND('3-PLANNING ANNUEL'!AA47&gt;='3-PLANNING ANNUEL'!$K$8,'3-PLANNING ANNUEL'!AA47&lt;='3-PLANNING ANNUEL'!$N$8),AND('3-PLANNING ANNUEL'!AA47&gt;='3-PLANNING ANNUEL'!$K$9,'3-PLANNING ANNUEL'!AA47&lt;='3-PLANNING ANNUEL'!$N$9),AND('3-PLANNING ANNUEL'!AA47&gt;='3-PLANNING ANNUEL'!$K$10,'3-PLANNING ANNUEL'!AA47&lt;='3-PLANNING ANNUEL'!$N$10),AND('3-PLANNING ANNUEL'!AA47&gt;='3-PLANNING ANNUEL'!$K$11,'3-PLANNING ANNUEL'!AA47&lt;='3-PLANNING ANNUEL'!$N$11)),"V","")</f>
        <v/>
      </c>
      <c r="V56" s="174">
        <f>IF(AND(T56="F",U56=""),(VLOOKUP('3-PLANNING ANNUEL'!Z47,PARAMETRES!$A$16:$B$20,2,FALSE)),0)</f>
        <v>0</v>
      </c>
      <c r="W56" s="12" t="str">
        <f>IF('3-PLANNING ANNUEL'!AG47="F","F","")</f>
        <v/>
      </c>
      <c r="X56" s="12" t="str">
        <f>IF(OR(AND('3-PLANNING ANNUEL'!AE47&gt;='3-PLANNING ANNUEL'!$K$7,'3-PLANNING ANNUEL'!AE47&lt;='3-PLANNING ANNUEL'!$N$7),AND('3-PLANNING ANNUEL'!AE47&gt;='3-PLANNING ANNUEL'!$K$8,'3-PLANNING ANNUEL'!AE47&lt;='3-PLANNING ANNUEL'!$N$8),AND('3-PLANNING ANNUEL'!AE47&gt;='3-PLANNING ANNUEL'!$K$9,'3-PLANNING ANNUEL'!AE47&lt;='3-PLANNING ANNUEL'!$N$9),AND('3-PLANNING ANNUEL'!AE47&gt;='3-PLANNING ANNUEL'!$K$10,'3-PLANNING ANNUEL'!AE47&lt;='3-PLANNING ANNUEL'!$N$10),AND('3-PLANNING ANNUEL'!AE47&gt;='3-PLANNING ANNUEL'!$K$11,'3-PLANNING ANNUEL'!AE47&lt;='3-PLANNING ANNUEL'!$N$11)),"V","")</f>
        <v/>
      </c>
      <c r="Y56" s="174">
        <f>IF(AND(W56="F",X56=""),(VLOOKUP('3-PLANNING ANNUEL'!AD47,PARAMETRES!$A$16:$B$20,2,FALSE)),0)</f>
        <v>0</v>
      </c>
      <c r="Z56" s="12" t="str">
        <f>IF('3-PLANNING ANNUEL'!AK47="F","F","")</f>
        <v/>
      </c>
      <c r="AA56" s="12" t="str">
        <f>IF(OR(AND('3-PLANNING ANNUEL'!AI47&gt;='3-PLANNING ANNUEL'!$K$7,'3-PLANNING ANNUEL'!AI47&lt;='3-PLANNING ANNUEL'!$N$7),AND('3-PLANNING ANNUEL'!AI47&gt;='3-PLANNING ANNUEL'!$K$8,'3-PLANNING ANNUEL'!AI47&lt;='3-PLANNING ANNUEL'!$N$8),AND('3-PLANNING ANNUEL'!AI47&gt;='3-PLANNING ANNUEL'!$K$9,'3-PLANNING ANNUEL'!AI47&lt;='3-PLANNING ANNUEL'!$N$9),AND('3-PLANNING ANNUEL'!AI47&gt;='3-PLANNING ANNUEL'!$K$10,'3-PLANNING ANNUEL'!AI47&lt;='3-PLANNING ANNUEL'!$N$10),AND('3-PLANNING ANNUEL'!AI47&gt;='3-PLANNING ANNUEL'!$K$11,'3-PLANNING ANNUEL'!AI47&lt;='3-PLANNING ANNUEL'!$N$11)),"V","")</f>
        <v/>
      </c>
      <c r="AB56" s="174">
        <f>IF(AND(Z56="F",AA56=""),(VLOOKUP('3-PLANNING ANNUEL'!AH47,PARAMETRES!$A$16:$B$20,2,FALSE)),0)</f>
        <v>0</v>
      </c>
      <c r="AC56" s="12" t="str">
        <f>IF('3-PLANNING ANNUEL'!AO47="F","F","")</f>
        <v/>
      </c>
      <c r="AD56" s="12" t="str">
        <f>IF(OR(AND('3-PLANNING ANNUEL'!AM47&gt;='3-PLANNING ANNUEL'!$K$7,'3-PLANNING ANNUEL'!AM47&lt;='3-PLANNING ANNUEL'!$N$7),AND('3-PLANNING ANNUEL'!AM47&gt;='3-PLANNING ANNUEL'!$K$8,'3-PLANNING ANNUEL'!AM47&lt;='3-PLANNING ANNUEL'!$N$8),AND('3-PLANNING ANNUEL'!AM47&gt;='3-PLANNING ANNUEL'!$K$9,'3-PLANNING ANNUEL'!AM47&lt;='3-PLANNING ANNUEL'!$N$9),AND('3-PLANNING ANNUEL'!AM47&gt;='3-PLANNING ANNUEL'!$K$10,'3-PLANNING ANNUEL'!AM47&lt;='3-PLANNING ANNUEL'!$N$10),AND('3-PLANNING ANNUEL'!AM47&gt;='3-PLANNING ANNUEL'!$K$11,'3-PLANNING ANNUEL'!AM47&lt;='3-PLANNING ANNUEL'!$N$11)),"V","")</f>
        <v/>
      </c>
      <c r="AE56" s="174">
        <f>IF(AND(AC56="F",AD56=""),(VLOOKUP('3-PLANNING ANNUEL'!AL47,PARAMETRES!$A$16:$B$20,2,FALSE)),0)</f>
        <v>0</v>
      </c>
      <c r="AF56" s="12" t="str">
        <f>IF('3-PLANNING ANNUEL'!AS47="F","F","")</f>
        <v/>
      </c>
      <c r="AG56" s="12" t="str">
        <f>IF(OR(AND('3-PLANNING ANNUEL'!AQ47&gt;='3-PLANNING ANNUEL'!$K$7,'3-PLANNING ANNUEL'!AQ47&lt;='3-PLANNING ANNUEL'!$N$7),AND('3-PLANNING ANNUEL'!AQ47&gt;='3-PLANNING ANNUEL'!$K$8,'3-PLANNING ANNUEL'!AQ47&lt;='3-PLANNING ANNUEL'!$N$8),AND('3-PLANNING ANNUEL'!AQ47&gt;='3-PLANNING ANNUEL'!$K$9,'3-PLANNING ANNUEL'!AQ47&lt;='3-PLANNING ANNUEL'!$N$9),AND('3-PLANNING ANNUEL'!AQ47&gt;='3-PLANNING ANNUEL'!$K$10,'3-PLANNING ANNUEL'!AQ47&lt;='3-PLANNING ANNUEL'!$N$10),AND('3-PLANNING ANNUEL'!AQ47&gt;='3-PLANNING ANNUEL'!$K$11,'3-PLANNING ANNUEL'!AQ47&lt;='3-PLANNING ANNUEL'!$N$11)),"V","")</f>
        <v>V</v>
      </c>
      <c r="AH56" s="174">
        <f>IF(AND(AF56="F",AG56=""),(VLOOKUP('3-PLANNING ANNUEL'!AH47,PARAMETRES!$A$16:$B$20,2,FALSE)),0)</f>
        <v>0</v>
      </c>
      <c r="AI56" s="12" t="str">
        <f>IF('3-PLANNING ANNUEL'!AW47="F","F","")</f>
        <v/>
      </c>
      <c r="AJ56" s="12" t="str">
        <f>IF(OR(AND('3-PLANNING ANNUEL'!AU47&gt;='3-PLANNING ANNUEL'!$K$7,'3-PLANNING ANNUEL'!AU47&lt;='3-PLANNING ANNUEL'!$N$7),AND('3-PLANNING ANNUEL'!AU47&gt;='3-PLANNING ANNUEL'!$K$8,'3-PLANNING ANNUEL'!AU47&lt;='3-PLANNING ANNUEL'!$N$8),AND('3-PLANNING ANNUEL'!AU47&gt;='3-PLANNING ANNUEL'!$K$9,'3-PLANNING ANNUEL'!AU47&lt;='3-PLANNING ANNUEL'!$N$9),AND('3-PLANNING ANNUEL'!AU47&gt;='3-PLANNING ANNUEL'!$K$10,'3-PLANNING ANNUEL'!AU47&lt;='3-PLANNING ANNUEL'!$N$10),AND('3-PLANNING ANNUEL'!AU47&gt;='3-PLANNING ANNUEL'!$K$11,'3-PLANNING ANNUEL'!AU47&lt;='3-PLANNING ANNUEL'!$N$11)),"V","")</f>
        <v>V</v>
      </c>
      <c r="AK56" s="174">
        <f>IF(AND(AI56="F",AJ56=""),(VLOOKUP('3-PLANNING ANNUEL'!AH47,PARAMETRES!$A$16:$B$20,2,FALSE)),0)</f>
        <v>0</v>
      </c>
    </row>
    <row r="57" spans="1:39" x14ac:dyDescent="0.3">
      <c r="A57" s="1">
        <v>28</v>
      </c>
      <c r="B57" s="12" t="str">
        <f>IF('3-PLANNING ANNUEL'!E48="F","F","")</f>
        <v/>
      </c>
      <c r="C57" s="12" t="str">
        <f>IF(OR(AND('3-PLANNING ANNUEL'!C48&gt;='3-PLANNING ANNUEL'!$K$7,'3-PLANNING ANNUEL'!C48&lt;='3-PLANNING ANNUEL'!$N$7),AND('3-PLANNING ANNUEL'!C48&gt;='3-PLANNING ANNUEL'!$K$8,'3-PLANNING ANNUEL'!C48&lt;='3-PLANNING ANNUEL'!$N$8),AND('3-PLANNING ANNUEL'!C48&gt;='3-PLANNING ANNUEL'!$K$9,'3-PLANNING ANNUEL'!C48&lt;='3-PLANNING ANNUEL'!$N$9),AND('3-PLANNING ANNUEL'!C48&gt;='3-PLANNING ANNUEL'!$K$10,'3-PLANNING ANNUEL'!C48&lt;='3-PLANNING ANNUEL'!$N$10),AND('3-PLANNING ANNUEL'!C48&gt;='3-PLANNING ANNUEL'!$K$11,'3-PLANNING ANNUEL'!C48&lt;='3-PLANNING ANNUEL'!$N$11)),"V","")</f>
        <v/>
      </c>
      <c r="D57" s="174">
        <f>IF(AND(B57="F",C57=""),(VLOOKUP('3-PLANNING ANNUEL'!B48,PARAMETRES!$A$16:$B$20,2,FALSE)),0)</f>
        <v>0</v>
      </c>
      <c r="E57" s="12" t="str">
        <f>IF('3-PLANNING ANNUEL'!I48="F","F","")</f>
        <v/>
      </c>
      <c r="F57" s="12" t="str">
        <f>IF(OR(AND('3-PLANNING ANNUEL'!G48&gt;='3-PLANNING ANNUEL'!$K$7,'3-PLANNING ANNUEL'!G48&lt;='3-PLANNING ANNUEL'!$N$7),AND('3-PLANNING ANNUEL'!G48&gt;='3-PLANNING ANNUEL'!$K$8,'3-PLANNING ANNUEL'!G48&lt;='3-PLANNING ANNUEL'!$N$8),AND('3-PLANNING ANNUEL'!G48&gt;='3-PLANNING ANNUEL'!$K$9,'3-PLANNING ANNUEL'!G48&lt;='3-PLANNING ANNUEL'!$N$9),AND('3-PLANNING ANNUEL'!G48&gt;='3-PLANNING ANNUEL'!$K$10,'3-PLANNING ANNUEL'!G48&lt;='3-PLANNING ANNUEL'!$N$10),AND('3-PLANNING ANNUEL'!G48&gt;='3-PLANNING ANNUEL'!$K$11,'3-PLANNING ANNUEL'!G48&lt;='3-PLANNING ANNUEL'!$N$11)),"V","")</f>
        <v>V</v>
      </c>
      <c r="G57" s="174">
        <f>IF(AND(E57="F",F57=""),(VLOOKUP('3-PLANNING ANNUEL'!F48,PARAMETRES!$A$16:$B$20,2,FALSE)),0)</f>
        <v>0</v>
      </c>
      <c r="H57" s="12" t="str">
        <f>IF('3-PLANNING ANNUEL'!M48="F","F","")</f>
        <v/>
      </c>
      <c r="I57" s="12" t="str">
        <f>IF(OR(AND('3-PLANNING ANNUEL'!K48&gt;='3-PLANNING ANNUEL'!$K$7,'3-PLANNING ANNUEL'!K48&lt;='3-PLANNING ANNUEL'!$N$7),AND('3-PLANNING ANNUEL'!K48&gt;='3-PLANNING ANNUEL'!$K$8,'3-PLANNING ANNUEL'!K48&lt;='3-PLANNING ANNUEL'!$N$8),AND('3-PLANNING ANNUEL'!K48&gt;='3-PLANNING ANNUEL'!$K$9,'3-PLANNING ANNUEL'!K48&lt;='3-PLANNING ANNUEL'!$N$9),AND('3-PLANNING ANNUEL'!K48&gt;='3-PLANNING ANNUEL'!$K$10,'3-PLANNING ANNUEL'!K48&lt;='3-PLANNING ANNUEL'!$N$10),AND('3-PLANNING ANNUEL'!K48&gt;='3-PLANNING ANNUEL'!$K$11,'3-PLANNING ANNUEL'!K48&lt;='3-PLANNING ANNUEL'!$N$11)),"V","")</f>
        <v/>
      </c>
      <c r="J57" s="174">
        <f>IF(AND(H57="F",I57=""),(VLOOKUP('3-PLANNING ANNUEL'!J48,PARAMETRES!$A$16:$B$20,2,FALSE)),0)</f>
        <v>0</v>
      </c>
      <c r="K57" s="12" t="str">
        <f>IF('3-PLANNING ANNUEL'!Q48="F","F","")</f>
        <v/>
      </c>
      <c r="L57" s="12" t="str">
        <f>IF(OR(AND('3-PLANNING ANNUEL'!O48&gt;='3-PLANNING ANNUEL'!$K$7,'3-PLANNING ANNUEL'!O48&lt;='3-PLANNING ANNUEL'!$N$7),AND('3-PLANNING ANNUEL'!O48&gt;='3-PLANNING ANNUEL'!$K$8,'3-PLANNING ANNUEL'!O48&lt;='3-PLANNING ANNUEL'!$N$8),AND('3-PLANNING ANNUEL'!O48&gt;='3-PLANNING ANNUEL'!$K$9,'3-PLANNING ANNUEL'!O48&lt;='3-PLANNING ANNUEL'!$N$9),AND('3-PLANNING ANNUEL'!O48&gt;='3-PLANNING ANNUEL'!$K$10,'3-PLANNING ANNUEL'!O48&lt;='3-PLANNING ANNUEL'!$N$10),AND('3-PLANNING ANNUEL'!O48&gt;='3-PLANNING ANNUEL'!$K$11,'3-PLANNING ANNUEL'!O48&lt;='3-PLANNING ANNUEL'!$N$11)),"V","")</f>
        <v>V</v>
      </c>
      <c r="M57" s="174">
        <f>IF(AND(K57="F",L57=""),(VLOOKUP('3-PLANNING ANNUEL'!N48,PARAMETRES!$A$16:$B$20,2,FALSE)),0)</f>
        <v>0</v>
      </c>
      <c r="N57" s="12" t="str">
        <f>IF('3-PLANNING ANNUEL'!U48="F","F","")</f>
        <v/>
      </c>
      <c r="O57" s="12" t="str">
        <f>IF(OR(AND('3-PLANNING ANNUEL'!S48&gt;='3-PLANNING ANNUEL'!$K$7,'3-PLANNING ANNUEL'!S48&lt;='3-PLANNING ANNUEL'!$N$7),AND('3-PLANNING ANNUEL'!S48&gt;='3-PLANNING ANNUEL'!$K$8,'3-PLANNING ANNUEL'!S48&lt;='3-PLANNING ANNUEL'!$N$8),AND('3-PLANNING ANNUEL'!S48&gt;='3-PLANNING ANNUEL'!$K$9,'3-PLANNING ANNUEL'!S48&lt;='3-PLANNING ANNUEL'!$N$9),AND('3-PLANNING ANNUEL'!S48&gt;='3-PLANNING ANNUEL'!$K$10,'3-PLANNING ANNUEL'!S48&lt;='3-PLANNING ANNUEL'!$N$10),AND('3-PLANNING ANNUEL'!S48&gt;='3-PLANNING ANNUEL'!$K$11,'3-PLANNING ANNUEL'!S48&lt;='3-PLANNING ANNUEL'!$N$11)),"V","")</f>
        <v/>
      </c>
      <c r="P57" s="174">
        <f>IF(AND(N57="F",O57=""),(VLOOKUP('3-PLANNING ANNUEL'!R48,PARAMETRES!$A$16:$B$20,2,FALSE)),0)</f>
        <v>0</v>
      </c>
      <c r="Q57" s="12" t="str">
        <f>IF('3-PLANNING ANNUEL'!Y48="F","F","")</f>
        <v/>
      </c>
      <c r="R57" s="12" t="str">
        <f>IF(OR(AND('3-PLANNING ANNUEL'!W48&gt;='3-PLANNING ANNUEL'!$K$7,'3-PLANNING ANNUEL'!W48&lt;='3-PLANNING ANNUEL'!$N$7),AND('3-PLANNING ANNUEL'!W48&gt;='3-PLANNING ANNUEL'!$K$8,'3-PLANNING ANNUEL'!W48&lt;='3-PLANNING ANNUEL'!$N$8),AND('3-PLANNING ANNUEL'!W48&gt;='3-PLANNING ANNUEL'!$K$9,'3-PLANNING ANNUEL'!W48&lt;='3-PLANNING ANNUEL'!$N$9),AND('3-PLANNING ANNUEL'!W48&gt;='3-PLANNING ANNUEL'!$K$10,'3-PLANNING ANNUEL'!W48&lt;='3-PLANNING ANNUEL'!$N$10),AND('3-PLANNING ANNUEL'!W48&gt;='3-PLANNING ANNUEL'!$K$11,'3-PLANNING ANNUEL'!W48&lt;='3-PLANNING ANNUEL'!$N$11)),"V","")</f>
        <v/>
      </c>
      <c r="S57" s="174">
        <f>IF(AND(Q57="F",R57=""),(VLOOKUP('3-PLANNING ANNUEL'!V48,PARAMETRES!$A$16:$B$20,2,FALSE)),0)</f>
        <v>0</v>
      </c>
      <c r="T57" s="12" t="str">
        <f>IF('3-PLANNING ANNUEL'!AC48="F","F","")</f>
        <v/>
      </c>
      <c r="U57" s="12" t="str">
        <f>IF(OR(AND('3-PLANNING ANNUEL'!AA48&gt;='3-PLANNING ANNUEL'!$K$7,'3-PLANNING ANNUEL'!AA48&lt;='3-PLANNING ANNUEL'!$N$7),AND('3-PLANNING ANNUEL'!AA48&gt;='3-PLANNING ANNUEL'!$K$8,'3-PLANNING ANNUEL'!AA48&lt;='3-PLANNING ANNUEL'!$N$8),AND('3-PLANNING ANNUEL'!AA48&gt;='3-PLANNING ANNUEL'!$K$9,'3-PLANNING ANNUEL'!AA48&lt;='3-PLANNING ANNUEL'!$N$9),AND('3-PLANNING ANNUEL'!AA48&gt;='3-PLANNING ANNUEL'!$K$10,'3-PLANNING ANNUEL'!AA48&lt;='3-PLANNING ANNUEL'!$N$10),AND('3-PLANNING ANNUEL'!AA48&gt;='3-PLANNING ANNUEL'!$K$11,'3-PLANNING ANNUEL'!AA48&lt;='3-PLANNING ANNUEL'!$N$11)),"V","")</f>
        <v/>
      </c>
      <c r="V57" s="174">
        <f>IF(AND(T57="F",U57=""),(VLOOKUP('3-PLANNING ANNUEL'!Z48,PARAMETRES!$A$16:$B$20,2,FALSE)),0)</f>
        <v>0</v>
      </c>
      <c r="W57" s="12" t="str">
        <f>IF('3-PLANNING ANNUEL'!AG48="F","F","")</f>
        <v/>
      </c>
      <c r="X57" s="12" t="str">
        <f>IF(OR(AND('3-PLANNING ANNUEL'!AE48&gt;='3-PLANNING ANNUEL'!$K$7,'3-PLANNING ANNUEL'!AE48&lt;='3-PLANNING ANNUEL'!$N$7),AND('3-PLANNING ANNUEL'!AE48&gt;='3-PLANNING ANNUEL'!$K$8,'3-PLANNING ANNUEL'!AE48&lt;='3-PLANNING ANNUEL'!$N$8),AND('3-PLANNING ANNUEL'!AE48&gt;='3-PLANNING ANNUEL'!$K$9,'3-PLANNING ANNUEL'!AE48&lt;='3-PLANNING ANNUEL'!$N$9),AND('3-PLANNING ANNUEL'!AE48&gt;='3-PLANNING ANNUEL'!$K$10,'3-PLANNING ANNUEL'!AE48&lt;='3-PLANNING ANNUEL'!$N$10),AND('3-PLANNING ANNUEL'!AE48&gt;='3-PLANNING ANNUEL'!$K$11,'3-PLANNING ANNUEL'!AE48&lt;='3-PLANNING ANNUEL'!$N$11)),"V","")</f>
        <v/>
      </c>
      <c r="Y57" s="174">
        <f>IF(AND(W57="F",X57=""),(VLOOKUP('3-PLANNING ANNUEL'!AD48,PARAMETRES!$A$16:$B$20,2,FALSE)),0)</f>
        <v>0</v>
      </c>
      <c r="Z57" s="12" t="str">
        <f>IF('3-PLANNING ANNUEL'!AK48="F","F","")</f>
        <v/>
      </c>
      <c r="AA57" s="12" t="str">
        <f>IF(OR(AND('3-PLANNING ANNUEL'!AI48&gt;='3-PLANNING ANNUEL'!$K$7,'3-PLANNING ANNUEL'!AI48&lt;='3-PLANNING ANNUEL'!$N$7),AND('3-PLANNING ANNUEL'!AI48&gt;='3-PLANNING ANNUEL'!$K$8,'3-PLANNING ANNUEL'!AI48&lt;='3-PLANNING ANNUEL'!$N$8),AND('3-PLANNING ANNUEL'!AI48&gt;='3-PLANNING ANNUEL'!$K$9,'3-PLANNING ANNUEL'!AI48&lt;='3-PLANNING ANNUEL'!$N$9),AND('3-PLANNING ANNUEL'!AI48&gt;='3-PLANNING ANNUEL'!$K$10,'3-PLANNING ANNUEL'!AI48&lt;='3-PLANNING ANNUEL'!$N$10),AND('3-PLANNING ANNUEL'!AI48&gt;='3-PLANNING ANNUEL'!$K$11,'3-PLANNING ANNUEL'!AI48&lt;='3-PLANNING ANNUEL'!$N$11)),"V","")</f>
        <v/>
      </c>
      <c r="AB57" s="174">
        <f>IF(AND(Z57="F",AA57=""),(VLOOKUP('3-PLANNING ANNUEL'!AH48,PARAMETRES!$A$16:$B$20,2,FALSE)),0)</f>
        <v>0</v>
      </c>
      <c r="AC57" s="12" t="str">
        <f>IF('3-PLANNING ANNUEL'!AO48="F","F","")</f>
        <v/>
      </c>
      <c r="AD57" s="12" t="str">
        <f>IF(OR(AND('3-PLANNING ANNUEL'!AM48&gt;='3-PLANNING ANNUEL'!$K$7,'3-PLANNING ANNUEL'!AM48&lt;='3-PLANNING ANNUEL'!$N$7),AND('3-PLANNING ANNUEL'!AM48&gt;='3-PLANNING ANNUEL'!$K$8,'3-PLANNING ANNUEL'!AM48&lt;='3-PLANNING ANNUEL'!$N$8),AND('3-PLANNING ANNUEL'!AM48&gt;='3-PLANNING ANNUEL'!$K$9,'3-PLANNING ANNUEL'!AM48&lt;='3-PLANNING ANNUEL'!$N$9),AND('3-PLANNING ANNUEL'!AM48&gt;='3-PLANNING ANNUEL'!$K$10,'3-PLANNING ANNUEL'!AM48&lt;='3-PLANNING ANNUEL'!$N$10),AND('3-PLANNING ANNUEL'!AM48&gt;='3-PLANNING ANNUEL'!$K$11,'3-PLANNING ANNUEL'!AM48&lt;='3-PLANNING ANNUEL'!$N$11)),"V","")</f>
        <v/>
      </c>
      <c r="AE57" s="174">
        <f>IF(AND(AC57="F",AD57=""),(VLOOKUP('3-PLANNING ANNUEL'!AL48,PARAMETRES!$A$16:$B$20,2,FALSE)),0)</f>
        <v>0</v>
      </c>
      <c r="AF57" s="12" t="str">
        <f>IF('3-PLANNING ANNUEL'!AS48="F","F","")</f>
        <v/>
      </c>
      <c r="AG57" s="12" t="str">
        <f>IF(OR(AND('3-PLANNING ANNUEL'!AQ48&gt;='3-PLANNING ANNUEL'!$K$7,'3-PLANNING ANNUEL'!AQ48&lt;='3-PLANNING ANNUEL'!$N$7),AND('3-PLANNING ANNUEL'!AQ48&gt;='3-PLANNING ANNUEL'!$K$8,'3-PLANNING ANNUEL'!AQ48&lt;='3-PLANNING ANNUEL'!$N$8),AND('3-PLANNING ANNUEL'!AQ48&gt;='3-PLANNING ANNUEL'!$K$9,'3-PLANNING ANNUEL'!AQ48&lt;='3-PLANNING ANNUEL'!$N$9),AND('3-PLANNING ANNUEL'!AQ48&gt;='3-PLANNING ANNUEL'!$K$10,'3-PLANNING ANNUEL'!AQ48&lt;='3-PLANNING ANNUEL'!$N$10),AND('3-PLANNING ANNUEL'!AQ48&gt;='3-PLANNING ANNUEL'!$K$11,'3-PLANNING ANNUEL'!AQ48&lt;='3-PLANNING ANNUEL'!$N$11)),"V","")</f>
        <v>V</v>
      </c>
      <c r="AH57" s="174">
        <f>IF(AND(AF57="F",AG57=""),(VLOOKUP('3-PLANNING ANNUEL'!AH48,PARAMETRES!$A$16:$B$20,2,FALSE)),0)</f>
        <v>0</v>
      </c>
      <c r="AI57" s="12" t="str">
        <f>IF('3-PLANNING ANNUEL'!AW48="F","F","")</f>
        <v/>
      </c>
      <c r="AJ57" s="12" t="str">
        <f>IF(OR(AND('3-PLANNING ANNUEL'!AU48&gt;='3-PLANNING ANNUEL'!$K$7,'3-PLANNING ANNUEL'!AU48&lt;='3-PLANNING ANNUEL'!$N$7),AND('3-PLANNING ANNUEL'!AU48&gt;='3-PLANNING ANNUEL'!$K$8,'3-PLANNING ANNUEL'!AU48&lt;='3-PLANNING ANNUEL'!$N$8),AND('3-PLANNING ANNUEL'!AU48&gt;='3-PLANNING ANNUEL'!$K$9,'3-PLANNING ANNUEL'!AU48&lt;='3-PLANNING ANNUEL'!$N$9),AND('3-PLANNING ANNUEL'!AU48&gt;='3-PLANNING ANNUEL'!$K$10,'3-PLANNING ANNUEL'!AU48&lt;='3-PLANNING ANNUEL'!$N$10),AND('3-PLANNING ANNUEL'!AU48&gt;='3-PLANNING ANNUEL'!$K$11,'3-PLANNING ANNUEL'!AU48&lt;='3-PLANNING ANNUEL'!$N$11)),"V","")</f>
        <v>V</v>
      </c>
      <c r="AK57" s="174">
        <f>IF(AND(AI57="F",AJ57=""),(VLOOKUP('3-PLANNING ANNUEL'!AH48,PARAMETRES!$A$16:$B$20,2,FALSE)),0)</f>
        <v>0</v>
      </c>
    </row>
    <row r="58" spans="1:39" x14ac:dyDescent="0.3">
      <c r="A58" s="1">
        <v>29</v>
      </c>
      <c r="B58" s="12" t="str">
        <f>IF('3-PLANNING ANNUEL'!E49="F","F","")</f>
        <v/>
      </c>
      <c r="C58" s="12" t="str">
        <f>IF(OR(AND('3-PLANNING ANNUEL'!C49&gt;='3-PLANNING ANNUEL'!$K$7,'3-PLANNING ANNUEL'!C49&lt;='3-PLANNING ANNUEL'!$N$7),AND('3-PLANNING ANNUEL'!C49&gt;='3-PLANNING ANNUEL'!$K$8,'3-PLANNING ANNUEL'!C49&lt;='3-PLANNING ANNUEL'!$N$8),AND('3-PLANNING ANNUEL'!C49&gt;='3-PLANNING ANNUEL'!$K$9,'3-PLANNING ANNUEL'!C49&lt;='3-PLANNING ANNUEL'!$N$9),AND('3-PLANNING ANNUEL'!C49&gt;='3-PLANNING ANNUEL'!$K$10,'3-PLANNING ANNUEL'!C49&lt;='3-PLANNING ANNUEL'!$N$10),AND('3-PLANNING ANNUEL'!C49&gt;='3-PLANNING ANNUEL'!$K$11,'3-PLANNING ANNUEL'!C49&lt;='3-PLANNING ANNUEL'!$N$11)),"V","")</f>
        <v/>
      </c>
      <c r="D58" s="174">
        <f>IF(AND(B58="F",C58=""),(VLOOKUP('3-PLANNING ANNUEL'!B49,PARAMETRES!$A$16:$B$20,2,FALSE)),0)</f>
        <v>0</v>
      </c>
      <c r="E58" s="12" t="str">
        <f>IF('3-PLANNING ANNUEL'!I49="F","F","")</f>
        <v/>
      </c>
      <c r="F58" s="12" t="str">
        <f>IF(OR(AND('3-PLANNING ANNUEL'!G49&gt;='3-PLANNING ANNUEL'!$K$7,'3-PLANNING ANNUEL'!G49&lt;='3-PLANNING ANNUEL'!$N$7),AND('3-PLANNING ANNUEL'!G49&gt;='3-PLANNING ANNUEL'!$K$8,'3-PLANNING ANNUEL'!G49&lt;='3-PLANNING ANNUEL'!$N$8),AND('3-PLANNING ANNUEL'!G49&gt;='3-PLANNING ANNUEL'!$K$9,'3-PLANNING ANNUEL'!G49&lt;='3-PLANNING ANNUEL'!$N$9),AND('3-PLANNING ANNUEL'!G49&gt;='3-PLANNING ANNUEL'!$K$10,'3-PLANNING ANNUEL'!G49&lt;='3-PLANNING ANNUEL'!$N$10),AND('3-PLANNING ANNUEL'!G49&gt;='3-PLANNING ANNUEL'!$K$11,'3-PLANNING ANNUEL'!G49&lt;='3-PLANNING ANNUEL'!$N$11)),"V","")</f>
        <v>V</v>
      </c>
      <c r="G58" s="174">
        <f>IF(AND(E58="F",F58=""),(VLOOKUP('3-PLANNING ANNUEL'!F49,PARAMETRES!$A$16:$B$20,2,FALSE)),0)</f>
        <v>0</v>
      </c>
      <c r="H58" s="12" t="str">
        <f>IF('3-PLANNING ANNUEL'!M49="F","F","")</f>
        <v/>
      </c>
      <c r="I58" s="12" t="str">
        <f>IF(OR(AND('3-PLANNING ANNUEL'!K49&gt;='3-PLANNING ANNUEL'!$K$7,'3-PLANNING ANNUEL'!K49&lt;='3-PLANNING ANNUEL'!$N$7),AND('3-PLANNING ANNUEL'!K49&gt;='3-PLANNING ANNUEL'!$K$8,'3-PLANNING ANNUEL'!K49&lt;='3-PLANNING ANNUEL'!$N$8),AND('3-PLANNING ANNUEL'!K49&gt;='3-PLANNING ANNUEL'!$K$9,'3-PLANNING ANNUEL'!K49&lt;='3-PLANNING ANNUEL'!$N$9),AND('3-PLANNING ANNUEL'!K49&gt;='3-PLANNING ANNUEL'!$K$10,'3-PLANNING ANNUEL'!K49&lt;='3-PLANNING ANNUEL'!$N$10),AND('3-PLANNING ANNUEL'!K49&gt;='3-PLANNING ANNUEL'!$K$11,'3-PLANNING ANNUEL'!K49&lt;='3-PLANNING ANNUEL'!$N$11)),"V","")</f>
        <v/>
      </c>
      <c r="J58" s="174">
        <f>IF(AND(H58="F",I58=""),(VLOOKUP('3-PLANNING ANNUEL'!J49,PARAMETRES!$A$16:$B$20,2,FALSE)),0)</f>
        <v>0</v>
      </c>
      <c r="K58" s="12" t="str">
        <f>IF('3-PLANNING ANNUEL'!Q49="F","F","")</f>
        <v/>
      </c>
      <c r="L58" s="12" t="str">
        <f>IF(OR(AND('3-PLANNING ANNUEL'!O49&gt;='3-PLANNING ANNUEL'!$K$7,'3-PLANNING ANNUEL'!O49&lt;='3-PLANNING ANNUEL'!$N$7),AND('3-PLANNING ANNUEL'!O49&gt;='3-PLANNING ANNUEL'!$K$8,'3-PLANNING ANNUEL'!O49&lt;='3-PLANNING ANNUEL'!$N$8),AND('3-PLANNING ANNUEL'!O49&gt;='3-PLANNING ANNUEL'!$K$9,'3-PLANNING ANNUEL'!O49&lt;='3-PLANNING ANNUEL'!$N$9),AND('3-PLANNING ANNUEL'!O49&gt;='3-PLANNING ANNUEL'!$K$10,'3-PLANNING ANNUEL'!O49&lt;='3-PLANNING ANNUEL'!$N$10),AND('3-PLANNING ANNUEL'!O49&gt;='3-PLANNING ANNUEL'!$K$11,'3-PLANNING ANNUEL'!O49&lt;='3-PLANNING ANNUEL'!$N$11)),"V","")</f>
        <v>V</v>
      </c>
      <c r="M58" s="174">
        <f>IF(AND(K58="F",L58=""),(VLOOKUP('3-PLANNING ANNUEL'!N49,PARAMETRES!$A$16:$B$20,2,FALSE)),0)</f>
        <v>0</v>
      </c>
      <c r="N58" s="12" t="str">
        <f>IF('3-PLANNING ANNUEL'!U49="F","F","")</f>
        <v/>
      </c>
      <c r="O58" s="12" t="str">
        <f>IF(OR(AND('3-PLANNING ANNUEL'!S49&gt;='3-PLANNING ANNUEL'!$K$7,'3-PLANNING ANNUEL'!S49&lt;='3-PLANNING ANNUEL'!$N$7),AND('3-PLANNING ANNUEL'!S49&gt;='3-PLANNING ANNUEL'!$K$8,'3-PLANNING ANNUEL'!S49&lt;='3-PLANNING ANNUEL'!$N$8),AND('3-PLANNING ANNUEL'!S49&gt;='3-PLANNING ANNUEL'!$K$9,'3-PLANNING ANNUEL'!S49&lt;='3-PLANNING ANNUEL'!$N$9),AND('3-PLANNING ANNUEL'!S49&gt;='3-PLANNING ANNUEL'!$K$10,'3-PLANNING ANNUEL'!S49&lt;='3-PLANNING ANNUEL'!$N$10),AND('3-PLANNING ANNUEL'!S49&gt;='3-PLANNING ANNUEL'!$K$11,'3-PLANNING ANNUEL'!S49&lt;='3-PLANNING ANNUEL'!$N$11)),"V","")</f>
        <v/>
      </c>
      <c r="P58" s="174">
        <f>IF(AND(N58="F",O58=""),(VLOOKUP('3-PLANNING ANNUEL'!R49,PARAMETRES!$A$16:$B$20,2,FALSE)),0)</f>
        <v>0</v>
      </c>
      <c r="Q58" s="12" t="str">
        <f>IF('3-PLANNING ANNUEL'!Y49="F","F","")</f>
        <v/>
      </c>
      <c r="R58" s="12" t="str">
        <f>IF(OR(AND('3-PLANNING ANNUEL'!W49&gt;='3-PLANNING ANNUEL'!$K$7,'3-PLANNING ANNUEL'!W49&lt;='3-PLANNING ANNUEL'!$N$7),AND('3-PLANNING ANNUEL'!W49&gt;='3-PLANNING ANNUEL'!$K$8,'3-PLANNING ANNUEL'!W49&lt;='3-PLANNING ANNUEL'!$N$8),AND('3-PLANNING ANNUEL'!W49&gt;='3-PLANNING ANNUEL'!$K$9,'3-PLANNING ANNUEL'!W49&lt;='3-PLANNING ANNUEL'!$N$9),AND('3-PLANNING ANNUEL'!W49&gt;='3-PLANNING ANNUEL'!$K$10,'3-PLANNING ANNUEL'!W49&lt;='3-PLANNING ANNUEL'!$N$10),AND('3-PLANNING ANNUEL'!W49&gt;='3-PLANNING ANNUEL'!$K$11,'3-PLANNING ANNUEL'!W49&lt;='3-PLANNING ANNUEL'!$N$11)),"V","")</f>
        <v/>
      </c>
      <c r="S58" s="174">
        <f>IF(AND(Q58="F",R58=""),(VLOOKUP('3-PLANNING ANNUEL'!V49,PARAMETRES!$A$16:$B$20,2,FALSE)),0)</f>
        <v>0</v>
      </c>
      <c r="T58" s="12" t="str">
        <f>IF('3-PLANNING ANNUEL'!AC49="F","F","")</f>
        <v/>
      </c>
      <c r="U58" s="12" t="str">
        <f>IF(OR(AND('3-PLANNING ANNUEL'!AA49&gt;='3-PLANNING ANNUEL'!$K$7,'3-PLANNING ANNUEL'!AA49&lt;='3-PLANNING ANNUEL'!$N$7),AND('3-PLANNING ANNUEL'!AA49&gt;='3-PLANNING ANNUEL'!$K$8,'3-PLANNING ANNUEL'!AA49&lt;='3-PLANNING ANNUEL'!$N$8),AND('3-PLANNING ANNUEL'!AA49&gt;='3-PLANNING ANNUEL'!$K$9,'3-PLANNING ANNUEL'!AA49&lt;='3-PLANNING ANNUEL'!$N$9),AND('3-PLANNING ANNUEL'!AA49&gt;='3-PLANNING ANNUEL'!$K$10,'3-PLANNING ANNUEL'!AA49&lt;='3-PLANNING ANNUEL'!$N$10),AND('3-PLANNING ANNUEL'!AA49&gt;='3-PLANNING ANNUEL'!$K$11,'3-PLANNING ANNUEL'!AA49&lt;='3-PLANNING ANNUEL'!$N$11)),"V","")</f>
        <v/>
      </c>
      <c r="V58" s="174">
        <f>IF(AND(T58="F",U58=""),(VLOOKUP('3-PLANNING ANNUEL'!Z49,PARAMETRES!$A$16:$B$20,2,FALSE)),0)</f>
        <v>0</v>
      </c>
      <c r="W58" s="12" t="str">
        <f>IF('3-PLANNING ANNUEL'!AG49="F","F","")</f>
        <v/>
      </c>
      <c r="X58" s="12" t="str">
        <f>IF(OR(AND('3-PLANNING ANNUEL'!AE49&gt;='3-PLANNING ANNUEL'!$K$7,'3-PLANNING ANNUEL'!AE49&lt;='3-PLANNING ANNUEL'!$N$7),AND('3-PLANNING ANNUEL'!AE49&gt;='3-PLANNING ANNUEL'!$K$8,'3-PLANNING ANNUEL'!AE49&lt;='3-PLANNING ANNUEL'!$N$8),AND('3-PLANNING ANNUEL'!AE49&gt;='3-PLANNING ANNUEL'!$K$9,'3-PLANNING ANNUEL'!AE49&lt;='3-PLANNING ANNUEL'!$N$9),AND('3-PLANNING ANNUEL'!AE49&gt;='3-PLANNING ANNUEL'!$K$10,'3-PLANNING ANNUEL'!AE49&lt;='3-PLANNING ANNUEL'!$N$10),AND('3-PLANNING ANNUEL'!AE49&gt;='3-PLANNING ANNUEL'!$K$11,'3-PLANNING ANNUEL'!AE49&lt;='3-PLANNING ANNUEL'!$N$11)),"V","")</f>
        <v/>
      </c>
      <c r="Y58" s="174">
        <f>IF(AND(W58="F",X58=""),(VLOOKUP('3-PLANNING ANNUEL'!AD49,PARAMETRES!$A$16:$B$20,2,FALSE)),0)</f>
        <v>0</v>
      </c>
      <c r="Z58" s="12" t="str">
        <f>IF('3-PLANNING ANNUEL'!AK49="F","F","")</f>
        <v>F</v>
      </c>
      <c r="AA58" s="12" t="str">
        <f>IF(OR(AND('3-PLANNING ANNUEL'!AI49&gt;='3-PLANNING ANNUEL'!$K$7,'3-PLANNING ANNUEL'!AI49&lt;='3-PLANNING ANNUEL'!$N$7),AND('3-PLANNING ANNUEL'!AI49&gt;='3-PLANNING ANNUEL'!$K$8,'3-PLANNING ANNUEL'!AI49&lt;='3-PLANNING ANNUEL'!$N$8),AND('3-PLANNING ANNUEL'!AI49&gt;='3-PLANNING ANNUEL'!$K$9,'3-PLANNING ANNUEL'!AI49&lt;='3-PLANNING ANNUEL'!$N$9),AND('3-PLANNING ANNUEL'!AI49&gt;='3-PLANNING ANNUEL'!$K$10,'3-PLANNING ANNUEL'!AI49&lt;='3-PLANNING ANNUEL'!$N$10),AND('3-PLANNING ANNUEL'!AI49&gt;='3-PLANNING ANNUEL'!$K$11,'3-PLANNING ANNUEL'!AI49&lt;='3-PLANNING ANNUEL'!$N$11)),"V","")</f>
        <v/>
      </c>
      <c r="AB58" s="174">
        <f>IF(AND(Z58="F",AA58=""),(VLOOKUP('3-PLANNING ANNUEL'!AH49,PARAMETRES!$A$16:$B$20,2,FALSE)),0)</f>
        <v>0</v>
      </c>
      <c r="AC58" s="12" t="str">
        <f>IF('3-PLANNING ANNUEL'!AO49="F","F","")</f>
        <v/>
      </c>
      <c r="AD58" s="12" t="str">
        <f>IF(OR(AND('3-PLANNING ANNUEL'!AM49&gt;='3-PLANNING ANNUEL'!$K$7,'3-PLANNING ANNUEL'!AM49&lt;='3-PLANNING ANNUEL'!$N$7),AND('3-PLANNING ANNUEL'!AM49&gt;='3-PLANNING ANNUEL'!$K$8,'3-PLANNING ANNUEL'!AM49&lt;='3-PLANNING ANNUEL'!$N$8),AND('3-PLANNING ANNUEL'!AM49&gt;='3-PLANNING ANNUEL'!$K$9,'3-PLANNING ANNUEL'!AM49&lt;='3-PLANNING ANNUEL'!$N$9),AND('3-PLANNING ANNUEL'!AM49&gt;='3-PLANNING ANNUEL'!$K$10,'3-PLANNING ANNUEL'!AM49&lt;='3-PLANNING ANNUEL'!$N$10),AND('3-PLANNING ANNUEL'!AM49&gt;='3-PLANNING ANNUEL'!$K$11,'3-PLANNING ANNUEL'!AM49&lt;='3-PLANNING ANNUEL'!$N$11)),"V","")</f>
        <v/>
      </c>
      <c r="AE58" s="174">
        <f>IF(AND(AC58="F",AD58=""),(VLOOKUP('3-PLANNING ANNUEL'!AL49,PARAMETRES!$A$16:$B$20,2,FALSE)),0)</f>
        <v>0</v>
      </c>
      <c r="AF58" s="12" t="str">
        <f>IF('3-PLANNING ANNUEL'!AS49="F","F","")</f>
        <v/>
      </c>
      <c r="AG58" s="12" t="str">
        <f>IF(OR(AND('3-PLANNING ANNUEL'!AQ49&gt;='3-PLANNING ANNUEL'!$K$7,'3-PLANNING ANNUEL'!AQ49&lt;='3-PLANNING ANNUEL'!$N$7),AND('3-PLANNING ANNUEL'!AQ49&gt;='3-PLANNING ANNUEL'!$K$8,'3-PLANNING ANNUEL'!AQ49&lt;='3-PLANNING ANNUEL'!$N$8),AND('3-PLANNING ANNUEL'!AQ49&gt;='3-PLANNING ANNUEL'!$K$9,'3-PLANNING ANNUEL'!AQ49&lt;='3-PLANNING ANNUEL'!$N$9),AND('3-PLANNING ANNUEL'!AQ49&gt;='3-PLANNING ANNUEL'!$K$10,'3-PLANNING ANNUEL'!AQ49&lt;='3-PLANNING ANNUEL'!$N$10),AND('3-PLANNING ANNUEL'!AQ49&gt;='3-PLANNING ANNUEL'!$K$11,'3-PLANNING ANNUEL'!AQ49&lt;='3-PLANNING ANNUEL'!$N$11)),"V","")</f>
        <v>V</v>
      </c>
      <c r="AH58" s="174">
        <f>IF(AND(AF58="F",AG58=""),(VLOOKUP('3-PLANNING ANNUEL'!AH49,PARAMETRES!$A$16:$B$20,2,FALSE)),0)</f>
        <v>0</v>
      </c>
      <c r="AI58" s="12" t="str">
        <f>IF('3-PLANNING ANNUEL'!AW49="F","F","")</f>
        <v/>
      </c>
      <c r="AJ58" s="12" t="str">
        <f>IF(OR(AND('3-PLANNING ANNUEL'!AU49&gt;='3-PLANNING ANNUEL'!$K$7,'3-PLANNING ANNUEL'!AU49&lt;='3-PLANNING ANNUEL'!$N$7),AND('3-PLANNING ANNUEL'!AU49&gt;='3-PLANNING ANNUEL'!$K$8,'3-PLANNING ANNUEL'!AU49&lt;='3-PLANNING ANNUEL'!$N$8),AND('3-PLANNING ANNUEL'!AU49&gt;='3-PLANNING ANNUEL'!$K$9,'3-PLANNING ANNUEL'!AU49&lt;='3-PLANNING ANNUEL'!$N$9),AND('3-PLANNING ANNUEL'!AU49&gt;='3-PLANNING ANNUEL'!$K$10,'3-PLANNING ANNUEL'!AU49&lt;='3-PLANNING ANNUEL'!$N$10),AND('3-PLANNING ANNUEL'!AU49&gt;='3-PLANNING ANNUEL'!$K$11,'3-PLANNING ANNUEL'!AU49&lt;='3-PLANNING ANNUEL'!$N$11)),"V","")</f>
        <v>V</v>
      </c>
      <c r="AK58" s="174">
        <f>IF(AND(AI58="F",AJ58=""),(VLOOKUP('3-PLANNING ANNUEL'!AH49,PARAMETRES!$A$16:$B$20,2,FALSE)),0)</f>
        <v>0</v>
      </c>
    </row>
    <row r="59" spans="1:39" x14ac:dyDescent="0.3">
      <c r="A59" s="1">
        <v>30</v>
      </c>
      <c r="B59" s="12" t="str">
        <f>IF('3-PLANNING ANNUEL'!E50="F","F","")</f>
        <v/>
      </c>
      <c r="C59" s="12" t="str">
        <f>IF(OR(AND('3-PLANNING ANNUEL'!C50&gt;='3-PLANNING ANNUEL'!$K$7,'3-PLANNING ANNUEL'!C50&lt;='3-PLANNING ANNUEL'!$N$7),AND('3-PLANNING ANNUEL'!C50&gt;='3-PLANNING ANNUEL'!$K$8,'3-PLANNING ANNUEL'!C50&lt;='3-PLANNING ANNUEL'!$N$8),AND('3-PLANNING ANNUEL'!C50&gt;='3-PLANNING ANNUEL'!$K$9,'3-PLANNING ANNUEL'!C50&lt;='3-PLANNING ANNUEL'!$N$9),AND('3-PLANNING ANNUEL'!C50&gt;='3-PLANNING ANNUEL'!$K$10,'3-PLANNING ANNUEL'!C50&lt;='3-PLANNING ANNUEL'!$N$10),AND('3-PLANNING ANNUEL'!C50&gt;='3-PLANNING ANNUEL'!$K$11,'3-PLANNING ANNUEL'!C50&lt;='3-PLANNING ANNUEL'!$N$11)),"V","")</f>
        <v/>
      </c>
      <c r="D59" s="174">
        <f>IF(AND(B59="F",C59=""),(VLOOKUP('3-PLANNING ANNUEL'!B50,PARAMETRES!$A$16:$B$20,2,FALSE)),0)</f>
        <v>0</v>
      </c>
      <c r="E59" s="12" t="str">
        <f>IF('3-PLANNING ANNUEL'!I50="F","F","")</f>
        <v/>
      </c>
      <c r="F59" s="12" t="str">
        <f>IF(OR(AND('3-PLANNING ANNUEL'!G50&gt;='3-PLANNING ANNUEL'!$K$7,'3-PLANNING ANNUEL'!G50&lt;='3-PLANNING ANNUEL'!$N$7),AND('3-PLANNING ANNUEL'!G50&gt;='3-PLANNING ANNUEL'!$K$8,'3-PLANNING ANNUEL'!G50&lt;='3-PLANNING ANNUEL'!$N$8),AND('3-PLANNING ANNUEL'!G50&gt;='3-PLANNING ANNUEL'!$K$9,'3-PLANNING ANNUEL'!G50&lt;='3-PLANNING ANNUEL'!$N$9),AND('3-PLANNING ANNUEL'!G50&gt;='3-PLANNING ANNUEL'!$K$10,'3-PLANNING ANNUEL'!G50&lt;='3-PLANNING ANNUEL'!$N$10),AND('3-PLANNING ANNUEL'!G50&gt;='3-PLANNING ANNUEL'!$K$11,'3-PLANNING ANNUEL'!G50&lt;='3-PLANNING ANNUEL'!$N$11)),"V","")</f>
        <v>V</v>
      </c>
      <c r="G59" s="174">
        <f>IF(AND(E59="F",F59=""),(VLOOKUP('3-PLANNING ANNUEL'!F50,PARAMETRES!$A$16:$B$20,2,FALSE)),0)</f>
        <v>0</v>
      </c>
      <c r="H59" s="12" t="str">
        <f>IF('3-PLANNING ANNUEL'!M50="F","F","")</f>
        <v/>
      </c>
      <c r="I59" s="12" t="str">
        <f>IF(OR(AND('3-PLANNING ANNUEL'!K50&gt;='3-PLANNING ANNUEL'!$K$7,'3-PLANNING ANNUEL'!K50&lt;='3-PLANNING ANNUEL'!$N$7),AND('3-PLANNING ANNUEL'!K50&gt;='3-PLANNING ANNUEL'!$K$8,'3-PLANNING ANNUEL'!K50&lt;='3-PLANNING ANNUEL'!$N$8),AND('3-PLANNING ANNUEL'!K50&gt;='3-PLANNING ANNUEL'!$K$9,'3-PLANNING ANNUEL'!K50&lt;='3-PLANNING ANNUEL'!$N$9),AND('3-PLANNING ANNUEL'!K50&gt;='3-PLANNING ANNUEL'!$K$10,'3-PLANNING ANNUEL'!K50&lt;='3-PLANNING ANNUEL'!$N$10),AND('3-PLANNING ANNUEL'!K50&gt;='3-PLANNING ANNUEL'!$K$11,'3-PLANNING ANNUEL'!K50&lt;='3-PLANNING ANNUEL'!$N$11)),"V","")</f>
        <v/>
      </c>
      <c r="J59" s="174">
        <f>IF(AND(H59="F",I59=""),(VLOOKUP('3-PLANNING ANNUEL'!J50,PARAMETRES!$A$16:$B$20,2,FALSE)),0)</f>
        <v>0</v>
      </c>
      <c r="K59" s="12" t="str">
        <f>IF('3-PLANNING ANNUEL'!Q50="F","F","")</f>
        <v/>
      </c>
      <c r="L59" s="12" t="str">
        <f>IF(OR(AND('3-PLANNING ANNUEL'!O50&gt;='3-PLANNING ANNUEL'!$K$7,'3-PLANNING ANNUEL'!O50&lt;='3-PLANNING ANNUEL'!$N$7),AND('3-PLANNING ANNUEL'!O50&gt;='3-PLANNING ANNUEL'!$K$8,'3-PLANNING ANNUEL'!O50&lt;='3-PLANNING ANNUEL'!$N$8),AND('3-PLANNING ANNUEL'!O50&gt;='3-PLANNING ANNUEL'!$K$9,'3-PLANNING ANNUEL'!O50&lt;='3-PLANNING ANNUEL'!$N$9),AND('3-PLANNING ANNUEL'!O50&gt;='3-PLANNING ANNUEL'!$K$10,'3-PLANNING ANNUEL'!O50&lt;='3-PLANNING ANNUEL'!$N$10),AND('3-PLANNING ANNUEL'!O50&gt;='3-PLANNING ANNUEL'!$K$11,'3-PLANNING ANNUEL'!O50&lt;='3-PLANNING ANNUEL'!$N$11)),"V","")</f>
        <v>V</v>
      </c>
      <c r="M59" s="174">
        <f>IF(AND(K59="F",L59=""),(VLOOKUP('3-PLANNING ANNUEL'!N50,PARAMETRES!$A$16:$B$20,2,FALSE)),0)</f>
        <v>0</v>
      </c>
      <c r="N59" s="12" t="str">
        <f>IF('3-PLANNING ANNUEL'!U50="F","F","")</f>
        <v/>
      </c>
      <c r="O59" s="12" t="str">
        <f>IF(OR(AND('3-PLANNING ANNUEL'!S50&gt;='3-PLANNING ANNUEL'!$K$7,'3-PLANNING ANNUEL'!S50&lt;='3-PLANNING ANNUEL'!$N$7),AND('3-PLANNING ANNUEL'!S50&gt;='3-PLANNING ANNUEL'!$K$8,'3-PLANNING ANNUEL'!S50&lt;='3-PLANNING ANNUEL'!$N$8),AND('3-PLANNING ANNUEL'!S50&gt;='3-PLANNING ANNUEL'!$K$9,'3-PLANNING ANNUEL'!S50&lt;='3-PLANNING ANNUEL'!$N$9),AND('3-PLANNING ANNUEL'!S50&gt;='3-PLANNING ANNUEL'!$K$10,'3-PLANNING ANNUEL'!S50&lt;='3-PLANNING ANNUEL'!$N$10),AND('3-PLANNING ANNUEL'!S50&gt;='3-PLANNING ANNUEL'!$K$11,'3-PLANNING ANNUEL'!S50&lt;='3-PLANNING ANNUEL'!$N$11)),"V","")</f>
        <v/>
      </c>
      <c r="P59" s="174">
        <f>IF(AND(N59="F",O59=""),(VLOOKUP('3-PLANNING ANNUEL'!R50,PARAMETRES!$A$16:$B$20,2,FALSE)),0)</f>
        <v>0</v>
      </c>
      <c r="Q59" s="12" t="str">
        <f>IF('3-PLANNING ANNUEL'!Y50="F","F","")</f>
        <v/>
      </c>
      <c r="R59" s="12" t="str">
        <f>IF(OR(AND('3-PLANNING ANNUEL'!W50&gt;='3-PLANNING ANNUEL'!$K$7,'3-PLANNING ANNUEL'!W50&lt;='3-PLANNING ANNUEL'!$N$7),AND('3-PLANNING ANNUEL'!W50&gt;='3-PLANNING ANNUEL'!$K$8,'3-PLANNING ANNUEL'!W50&lt;='3-PLANNING ANNUEL'!$N$8),AND('3-PLANNING ANNUEL'!W50&gt;='3-PLANNING ANNUEL'!$K$9,'3-PLANNING ANNUEL'!W50&lt;='3-PLANNING ANNUEL'!$N$9),AND('3-PLANNING ANNUEL'!W50&gt;='3-PLANNING ANNUEL'!$K$10,'3-PLANNING ANNUEL'!W50&lt;='3-PLANNING ANNUEL'!$N$10),AND('3-PLANNING ANNUEL'!W50&gt;='3-PLANNING ANNUEL'!$K$11,'3-PLANNING ANNUEL'!W50&lt;='3-PLANNING ANNUEL'!$N$11)),"V","")</f>
        <v/>
      </c>
      <c r="S59" s="174">
        <f>IF(AND(Q59="F",R59=""),(VLOOKUP('3-PLANNING ANNUEL'!V50,PARAMETRES!$A$16:$B$20,2,FALSE)),0)</f>
        <v>0</v>
      </c>
      <c r="T59" s="12" t="str">
        <f>IF('3-PLANNING ANNUEL'!AC50="F","F","")</f>
        <v/>
      </c>
      <c r="U59" s="12" t="str">
        <f>IF(OR(AND('3-PLANNING ANNUEL'!AA50&gt;='3-PLANNING ANNUEL'!$K$7,'3-PLANNING ANNUEL'!AA50&lt;='3-PLANNING ANNUEL'!$N$7),AND('3-PLANNING ANNUEL'!AA50&gt;='3-PLANNING ANNUEL'!$K$8,'3-PLANNING ANNUEL'!AA50&lt;='3-PLANNING ANNUEL'!$N$8),AND('3-PLANNING ANNUEL'!AA50&gt;='3-PLANNING ANNUEL'!$K$9,'3-PLANNING ANNUEL'!AA50&lt;='3-PLANNING ANNUEL'!$N$9),AND('3-PLANNING ANNUEL'!AA50&gt;='3-PLANNING ANNUEL'!$K$10,'3-PLANNING ANNUEL'!AA50&lt;='3-PLANNING ANNUEL'!$N$10),AND('3-PLANNING ANNUEL'!AA50&gt;='3-PLANNING ANNUEL'!$K$11,'3-PLANNING ANNUEL'!AA50&lt;='3-PLANNING ANNUEL'!$N$11)),"V","")</f>
        <v/>
      </c>
      <c r="V59" s="174">
        <f>IF(AND(T59="F",U59=""),(VLOOKUP('3-PLANNING ANNUEL'!Z50,PARAMETRES!$A$16:$B$20,2,FALSE)),0)</f>
        <v>0</v>
      </c>
      <c r="W59" s="12" t="str">
        <f>IF('3-PLANNING ANNUEL'!AG50="F","F","")</f>
        <v/>
      </c>
      <c r="X59" s="12" t="str">
        <f>IF(OR(AND('3-PLANNING ANNUEL'!AE50&gt;='3-PLANNING ANNUEL'!$K$7,'3-PLANNING ANNUEL'!AE50&lt;='3-PLANNING ANNUEL'!$N$7),AND('3-PLANNING ANNUEL'!AE50&gt;='3-PLANNING ANNUEL'!$K$8,'3-PLANNING ANNUEL'!AE50&lt;='3-PLANNING ANNUEL'!$N$8),AND('3-PLANNING ANNUEL'!AE50&gt;='3-PLANNING ANNUEL'!$K$9,'3-PLANNING ANNUEL'!AE50&lt;='3-PLANNING ANNUEL'!$N$9),AND('3-PLANNING ANNUEL'!AE50&gt;='3-PLANNING ANNUEL'!$K$10,'3-PLANNING ANNUEL'!AE50&lt;='3-PLANNING ANNUEL'!$N$10),AND('3-PLANNING ANNUEL'!AE50&gt;='3-PLANNING ANNUEL'!$K$11,'3-PLANNING ANNUEL'!AE50&lt;='3-PLANNING ANNUEL'!$N$11)),"V","")</f>
        <v/>
      </c>
      <c r="Y59" s="174">
        <f>IF(AND(W59="F",X59=""),(VLOOKUP('3-PLANNING ANNUEL'!AD50,PARAMETRES!$A$16:$B$20,2,FALSE)),0)</f>
        <v>0</v>
      </c>
      <c r="Z59" s="12" t="str">
        <f>IF('3-PLANNING ANNUEL'!AK50="F","F","")</f>
        <v/>
      </c>
      <c r="AA59" s="12" t="str">
        <f>IF(OR(AND('3-PLANNING ANNUEL'!AI50&gt;='3-PLANNING ANNUEL'!$K$7,'3-PLANNING ANNUEL'!AI50&lt;='3-PLANNING ANNUEL'!$N$7),AND('3-PLANNING ANNUEL'!AI50&gt;='3-PLANNING ANNUEL'!$K$8,'3-PLANNING ANNUEL'!AI50&lt;='3-PLANNING ANNUEL'!$N$8),AND('3-PLANNING ANNUEL'!AI50&gt;='3-PLANNING ANNUEL'!$K$9,'3-PLANNING ANNUEL'!AI50&lt;='3-PLANNING ANNUEL'!$N$9),AND('3-PLANNING ANNUEL'!AI50&gt;='3-PLANNING ANNUEL'!$K$10,'3-PLANNING ANNUEL'!AI50&lt;='3-PLANNING ANNUEL'!$N$10),AND('3-PLANNING ANNUEL'!AI50&gt;='3-PLANNING ANNUEL'!$K$11,'3-PLANNING ANNUEL'!AI50&lt;='3-PLANNING ANNUEL'!$N$11)),"V","")</f>
        <v/>
      </c>
      <c r="AB59" s="174">
        <f>IF(AND(Z59="F",AA59=""),(VLOOKUP('3-PLANNING ANNUEL'!AH50,PARAMETRES!$A$16:$B$20,2,FALSE)),0)</f>
        <v>0</v>
      </c>
      <c r="AC59" s="12" t="str">
        <f>IF('3-PLANNING ANNUEL'!AO50="F","F","")</f>
        <v/>
      </c>
      <c r="AD59" s="12" t="str">
        <f>IF(OR(AND('3-PLANNING ANNUEL'!AM50&gt;='3-PLANNING ANNUEL'!$K$7,'3-PLANNING ANNUEL'!AM50&lt;='3-PLANNING ANNUEL'!$N$7),AND('3-PLANNING ANNUEL'!AM50&gt;='3-PLANNING ANNUEL'!$K$8,'3-PLANNING ANNUEL'!AM50&lt;='3-PLANNING ANNUEL'!$N$8),AND('3-PLANNING ANNUEL'!AM50&gt;='3-PLANNING ANNUEL'!$K$9,'3-PLANNING ANNUEL'!AM50&lt;='3-PLANNING ANNUEL'!$N$9),AND('3-PLANNING ANNUEL'!AM50&gt;='3-PLANNING ANNUEL'!$K$10,'3-PLANNING ANNUEL'!AM50&lt;='3-PLANNING ANNUEL'!$N$10),AND('3-PLANNING ANNUEL'!AM50&gt;='3-PLANNING ANNUEL'!$K$11,'3-PLANNING ANNUEL'!AM50&lt;='3-PLANNING ANNUEL'!$N$11)),"V","")</f>
        <v/>
      </c>
      <c r="AE59" s="174">
        <f>IF(AND(AC59="F",AD59=""),(VLOOKUP('3-PLANNING ANNUEL'!AL50,PARAMETRES!$A$16:$B$20,2,FALSE)),0)</f>
        <v>0</v>
      </c>
      <c r="AF59" s="12" t="str">
        <f>IF('3-PLANNING ANNUEL'!AS50="F","F","")</f>
        <v/>
      </c>
      <c r="AG59" s="12" t="str">
        <f>IF(OR(AND('3-PLANNING ANNUEL'!AQ50&gt;='3-PLANNING ANNUEL'!$K$7,'3-PLANNING ANNUEL'!AQ50&lt;='3-PLANNING ANNUEL'!$N$7),AND('3-PLANNING ANNUEL'!AQ50&gt;='3-PLANNING ANNUEL'!$K$8,'3-PLANNING ANNUEL'!AQ50&lt;='3-PLANNING ANNUEL'!$N$8),AND('3-PLANNING ANNUEL'!AQ50&gt;='3-PLANNING ANNUEL'!$K$9,'3-PLANNING ANNUEL'!AQ50&lt;='3-PLANNING ANNUEL'!$N$9),AND('3-PLANNING ANNUEL'!AQ50&gt;='3-PLANNING ANNUEL'!$K$10,'3-PLANNING ANNUEL'!AQ50&lt;='3-PLANNING ANNUEL'!$N$10),AND('3-PLANNING ANNUEL'!AQ50&gt;='3-PLANNING ANNUEL'!$K$11,'3-PLANNING ANNUEL'!AQ50&lt;='3-PLANNING ANNUEL'!$N$11)),"V","")</f>
        <v>V</v>
      </c>
      <c r="AH59" s="174">
        <f>IF(AND(AF59="F",AG59=""),(VLOOKUP('3-PLANNING ANNUEL'!AH50,PARAMETRES!$A$16:$B$20,2,FALSE)),0)</f>
        <v>0</v>
      </c>
      <c r="AI59" s="12" t="str">
        <f>IF('3-PLANNING ANNUEL'!AW50="F","F","")</f>
        <v/>
      </c>
      <c r="AJ59" s="12" t="str">
        <f>IF(OR(AND('3-PLANNING ANNUEL'!AU50&gt;='3-PLANNING ANNUEL'!$K$7,'3-PLANNING ANNUEL'!AU50&lt;='3-PLANNING ANNUEL'!$N$7),AND('3-PLANNING ANNUEL'!AU50&gt;='3-PLANNING ANNUEL'!$K$8,'3-PLANNING ANNUEL'!AU50&lt;='3-PLANNING ANNUEL'!$N$8),AND('3-PLANNING ANNUEL'!AU50&gt;='3-PLANNING ANNUEL'!$K$9,'3-PLANNING ANNUEL'!AU50&lt;='3-PLANNING ANNUEL'!$N$9),AND('3-PLANNING ANNUEL'!AU50&gt;='3-PLANNING ANNUEL'!$K$10,'3-PLANNING ANNUEL'!AU50&lt;='3-PLANNING ANNUEL'!$N$10),AND('3-PLANNING ANNUEL'!AU50&gt;='3-PLANNING ANNUEL'!$K$11,'3-PLANNING ANNUEL'!AU50&lt;='3-PLANNING ANNUEL'!$N$11)),"V","")</f>
        <v>V</v>
      </c>
      <c r="AK59" s="174">
        <f>IF(AND(AI59="F",AJ59=""),(VLOOKUP('3-PLANNING ANNUEL'!AH50,PARAMETRES!$A$16:$B$20,2,FALSE)),0)</f>
        <v>0</v>
      </c>
    </row>
    <row r="60" spans="1:39" x14ac:dyDescent="0.3">
      <c r="A60" s="1">
        <v>31</v>
      </c>
      <c r="B60" s="12" t="str">
        <f>IF('3-PLANNING ANNUEL'!E51="F","F","")</f>
        <v/>
      </c>
      <c r="C60" s="12" t="str">
        <f>IF(OR(AND('3-PLANNING ANNUEL'!C51&gt;='3-PLANNING ANNUEL'!$K$7,'3-PLANNING ANNUEL'!C51&lt;='3-PLANNING ANNUEL'!$N$7),AND('3-PLANNING ANNUEL'!C51&gt;='3-PLANNING ANNUEL'!$K$8,'3-PLANNING ANNUEL'!C51&lt;='3-PLANNING ANNUEL'!$N$8),AND('3-PLANNING ANNUEL'!C51&gt;='3-PLANNING ANNUEL'!$K$9,'3-PLANNING ANNUEL'!C51&lt;='3-PLANNING ANNUEL'!$N$9),AND('3-PLANNING ANNUEL'!C51&gt;='3-PLANNING ANNUEL'!$K$10,'3-PLANNING ANNUEL'!C51&lt;='3-PLANNING ANNUEL'!$N$10),AND('3-PLANNING ANNUEL'!C51&gt;='3-PLANNING ANNUEL'!$K$11,'3-PLANNING ANNUEL'!C51&lt;='3-PLANNING ANNUEL'!$N$11)),"V","")</f>
        <v/>
      </c>
      <c r="D60" s="174">
        <f>IF(AND(B60="F",C60=""),(VLOOKUP('3-PLANNING ANNUEL'!B51,PARAMETRES!$A$16:$B$20,2,FALSE)),0)</f>
        <v>0</v>
      </c>
      <c r="E60" s="12" t="str">
        <f>IF('3-PLANNING ANNUEL'!I51="F","F","")</f>
        <v/>
      </c>
      <c r="F60" s="12" t="str">
        <f>IF(OR(AND('3-PLANNING ANNUEL'!G51&gt;='3-PLANNING ANNUEL'!$K$7,'3-PLANNING ANNUEL'!G51&lt;='3-PLANNING ANNUEL'!$N$7),AND('3-PLANNING ANNUEL'!G51&gt;='3-PLANNING ANNUEL'!$K$8,'3-PLANNING ANNUEL'!G51&lt;='3-PLANNING ANNUEL'!$N$8),AND('3-PLANNING ANNUEL'!G51&gt;='3-PLANNING ANNUEL'!$K$9,'3-PLANNING ANNUEL'!G51&lt;='3-PLANNING ANNUEL'!$N$9),AND('3-PLANNING ANNUEL'!G51&gt;='3-PLANNING ANNUEL'!$K$10,'3-PLANNING ANNUEL'!G51&lt;='3-PLANNING ANNUEL'!$N$10),AND('3-PLANNING ANNUEL'!G51&gt;='3-PLANNING ANNUEL'!$K$11,'3-PLANNING ANNUEL'!G51&lt;='3-PLANNING ANNUEL'!$N$11)),"V","")</f>
        <v>V</v>
      </c>
      <c r="G60" s="174">
        <f>IF(AND(E60="F",F60=""),(VLOOKUP('3-PLANNING ANNUEL'!F51,PARAMETRES!$A$16:$B$20,2,FALSE)),0)</f>
        <v>0</v>
      </c>
      <c r="H60" s="12" t="str">
        <f>IF('3-PLANNING ANNUEL'!M51="F","F","")</f>
        <v/>
      </c>
      <c r="I60" s="12" t="str">
        <f>IF(OR(AND('3-PLANNING ANNUEL'!K51&gt;='3-PLANNING ANNUEL'!$K$7,'3-PLANNING ANNUEL'!K51&lt;='3-PLANNING ANNUEL'!$N$7),AND('3-PLANNING ANNUEL'!K51&gt;='3-PLANNING ANNUEL'!$K$8,'3-PLANNING ANNUEL'!K51&lt;='3-PLANNING ANNUEL'!$N$8),AND('3-PLANNING ANNUEL'!K51&gt;='3-PLANNING ANNUEL'!$K$9,'3-PLANNING ANNUEL'!K51&lt;='3-PLANNING ANNUEL'!$N$9),AND('3-PLANNING ANNUEL'!K51&gt;='3-PLANNING ANNUEL'!$K$10,'3-PLANNING ANNUEL'!K51&lt;='3-PLANNING ANNUEL'!$N$10),AND('3-PLANNING ANNUEL'!K51&gt;='3-PLANNING ANNUEL'!$K$11,'3-PLANNING ANNUEL'!K51&lt;='3-PLANNING ANNUEL'!$N$11)),"V","")</f>
        <v/>
      </c>
      <c r="J60" s="174">
        <f>IF(AND(H60="F",I60=""),(VLOOKUP('3-PLANNING ANNUEL'!J51,PARAMETRES!$A$16:$B$20,2,FALSE)),0)</f>
        <v>0</v>
      </c>
      <c r="K60" s="12" t="str">
        <f>IF('3-PLANNING ANNUEL'!Q51="F","F","")</f>
        <v/>
      </c>
      <c r="L60" s="12" t="str">
        <f>IF(OR(AND('3-PLANNING ANNUEL'!O51&gt;='3-PLANNING ANNUEL'!$K$7,'3-PLANNING ANNUEL'!O51&lt;='3-PLANNING ANNUEL'!$N$7),AND('3-PLANNING ANNUEL'!O51&gt;='3-PLANNING ANNUEL'!$K$8,'3-PLANNING ANNUEL'!O51&lt;='3-PLANNING ANNUEL'!$N$8),AND('3-PLANNING ANNUEL'!O51&gt;='3-PLANNING ANNUEL'!$K$9,'3-PLANNING ANNUEL'!O51&lt;='3-PLANNING ANNUEL'!$N$9),AND('3-PLANNING ANNUEL'!O51&gt;='3-PLANNING ANNUEL'!$K$10,'3-PLANNING ANNUEL'!O51&lt;='3-PLANNING ANNUEL'!$N$10),AND('3-PLANNING ANNUEL'!O51&gt;='3-PLANNING ANNUEL'!$K$11,'3-PLANNING ANNUEL'!O51&lt;='3-PLANNING ANNUEL'!$N$11)),"V","")</f>
        <v>V</v>
      </c>
      <c r="M60" s="174">
        <f>IF(AND(K60="F",L60=""),(VLOOKUP('3-PLANNING ANNUEL'!N51,PARAMETRES!$A$16:$B$20,2,FALSE)),0)</f>
        <v>0</v>
      </c>
      <c r="N60" s="12" t="str">
        <f>IF('3-PLANNING ANNUEL'!U51="F","F","")</f>
        <v/>
      </c>
      <c r="O60" s="12" t="str">
        <f>IF(OR(AND('3-PLANNING ANNUEL'!S51&gt;='3-PLANNING ANNUEL'!$K$7,'3-PLANNING ANNUEL'!S51&lt;='3-PLANNING ANNUEL'!$N$7),AND('3-PLANNING ANNUEL'!S51&gt;='3-PLANNING ANNUEL'!$K$8,'3-PLANNING ANNUEL'!S51&lt;='3-PLANNING ANNUEL'!$N$8),AND('3-PLANNING ANNUEL'!S51&gt;='3-PLANNING ANNUEL'!$K$9,'3-PLANNING ANNUEL'!S51&lt;='3-PLANNING ANNUEL'!$N$9),AND('3-PLANNING ANNUEL'!S51&gt;='3-PLANNING ANNUEL'!$K$10,'3-PLANNING ANNUEL'!S51&lt;='3-PLANNING ANNUEL'!$N$10),AND('3-PLANNING ANNUEL'!S51&gt;='3-PLANNING ANNUEL'!$K$11,'3-PLANNING ANNUEL'!S51&lt;='3-PLANNING ANNUEL'!$N$11)),"V","")</f>
        <v/>
      </c>
      <c r="P60" s="174">
        <f>IF(AND(N60="F",O60=""),(VLOOKUP('3-PLANNING ANNUEL'!R51,PARAMETRES!$A$16:$B$20,2,FALSE)),0)</f>
        <v>0</v>
      </c>
      <c r="Q60" s="12" t="str">
        <f>IF('3-PLANNING ANNUEL'!Y51="F","F","")</f>
        <v/>
      </c>
      <c r="R60" s="12" t="str">
        <f>IF(OR(AND('3-PLANNING ANNUEL'!W51&gt;='3-PLANNING ANNUEL'!$K$7,'3-PLANNING ANNUEL'!W51&lt;='3-PLANNING ANNUEL'!$N$7),AND('3-PLANNING ANNUEL'!W51&gt;='3-PLANNING ANNUEL'!$K$8,'3-PLANNING ANNUEL'!W51&lt;='3-PLANNING ANNUEL'!$N$8),AND('3-PLANNING ANNUEL'!W51&gt;='3-PLANNING ANNUEL'!$K$9,'3-PLANNING ANNUEL'!W51&lt;='3-PLANNING ANNUEL'!$N$9),AND('3-PLANNING ANNUEL'!W51&gt;='3-PLANNING ANNUEL'!$K$10,'3-PLANNING ANNUEL'!W51&lt;='3-PLANNING ANNUEL'!$N$10),AND('3-PLANNING ANNUEL'!W51&gt;='3-PLANNING ANNUEL'!$K$11,'3-PLANNING ANNUEL'!W51&lt;='3-PLANNING ANNUEL'!$N$11)),"V","")</f>
        <v/>
      </c>
      <c r="S60" s="174">
        <f>IF(AND(Q60="F",R60=""),(VLOOKUP('3-PLANNING ANNUEL'!V51,PARAMETRES!$A$16:$B$20,2,FALSE)),0)</f>
        <v>0</v>
      </c>
      <c r="T60" s="12" t="str">
        <f>IF('3-PLANNING ANNUEL'!AC51="F","F","")</f>
        <v/>
      </c>
      <c r="U60" s="12" t="str">
        <f>IF(OR(AND('3-PLANNING ANNUEL'!AA51&gt;='3-PLANNING ANNUEL'!$K$7,'3-PLANNING ANNUEL'!AA51&lt;='3-PLANNING ANNUEL'!$N$7),AND('3-PLANNING ANNUEL'!AA51&gt;='3-PLANNING ANNUEL'!$K$8,'3-PLANNING ANNUEL'!AA51&lt;='3-PLANNING ANNUEL'!$N$8),AND('3-PLANNING ANNUEL'!AA51&gt;='3-PLANNING ANNUEL'!$K$9,'3-PLANNING ANNUEL'!AA51&lt;='3-PLANNING ANNUEL'!$N$9),AND('3-PLANNING ANNUEL'!AA51&gt;='3-PLANNING ANNUEL'!$K$10,'3-PLANNING ANNUEL'!AA51&lt;='3-PLANNING ANNUEL'!$N$10),AND('3-PLANNING ANNUEL'!AA51&gt;='3-PLANNING ANNUEL'!$K$11,'3-PLANNING ANNUEL'!AA51&lt;='3-PLANNING ANNUEL'!$N$11)),"V","")</f>
        <v/>
      </c>
      <c r="V60" s="174">
        <f>IF(AND(T60="F",U60=""),(VLOOKUP('3-PLANNING ANNUEL'!Z51,PARAMETRES!$A$16:$B$20,2,FALSE)),0)</f>
        <v>0</v>
      </c>
      <c r="W60" s="12" t="str">
        <f>IF('3-PLANNING ANNUEL'!AG51="F","F","")</f>
        <v/>
      </c>
      <c r="X60" s="12" t="str">
        <f>IF(OR(AND('3-PLANNING ANNUEL'!AE51&gt;='3-PLANNING ANNUEL'!$K$7,'3-PLANNING ANNUEL'!AE51&lt;='3-PLANNING ANNUEL'!$N$7),AND('3-PLANNING ANNUEL'!AE51&gt;='3-PLANNING ANNUEL'!$K$8,'3-PLANNING ANNUEL'!AE51&lt;='3-PLANNING ANNUEL'!$N$8),AND('3-PLANNING ANNUEL'!AE51&gt;='3-PLANNING ANNUEL'!$K$9,'3-PLANNING ANNUEL'!AE51&lt;='3-PLANNING ANNUEL'!$N$9),AND('3-PLANNING ANNUEL'!AE51&gt;='3-PLANNING ANNUEL'!$K$10,'3-PLANNING ANNUEL'!AE51&lt;='3-PLANNING ANNUEL'!$N$10),AND('3-PLANNING ANNUEL'!AE51&gt;='3-PLANNING ANNUEL'!$K$11,'3-PLANNING ANNUEL'!AE51&lt;='3-PLANNING ANNUEL'!$N$11)),"V","")</f>
        <v/>
      </c>
      <c r="Y60" s="174">
        <f>IF(AND(W60="F",X60=""),(VLOOKUP('3-PLANNING ANNUEL'!AD51,PARAMETRES!$A$16:$B$20,2,FALSE)),0)</f>
        <v>0</v>
      </c>
      <c r="Z60" s="12" t="str">
        <f>IF('3-PLANNING ANNUEL'!AK51="F","F","")</f>
        <v/>
      </c>
      <c r="AA60" s="12" t="str">
        <f>IF(OR(AND('3-PLANNING ANNUEL'!AI51&gt;='3-PLANNING ANNUEL'!$K$7,'3-PLANNING ANNUEL'!AI51&lt;='3-PLANNING ANNUEL'!$N$7),AND('3-PLANNING ANNUEL'!AI51&gt;='3-PLANNING ANNUEL'!$K$8,'3-PLANNING ANNUEL'!AI51&lt;='3-PLANNING ANNUEL'!$N$8),AND('3-PLANNING ANNUEL'!AI51&gt;='3-PLANNING ANNUEL'!$K$9,'3-PLANNING ANNUEL'!AI51&lt;='3-PLANNING ANNUEL'!$N$9),AND('3-PLANNING ANNUEL'!AI51&gt;='3-PLANNING ANNUEL'!$K$10,'3-PLANNING ANNUEL'!AI51&lt;='3-PLANNING ANNUEL'!$N$10),AND('3-PLANNING ANNUEL'!AI51&gt;='3-PLANNING ANNUEL'!$K$11,'3-PLANNING ANNUEL'!AI51&lt;='3-PLANNING ANNUEL'!$N$11)),"V","")</f>
        <v/>
      </c>
      <c r="AB60" s="174">
        <f>IF(AND(Z60="F",AA60=""),(VLOOKUP('3-PLANNING ANNUEL'!AH51,PARAMETRES!$A$16:$B$20,2,FALSE)),0)</f>
        <v>0</v>
      </c>
      <c r="AC60" s="12" t="str">
        <f>IF('3-PLANNING ANNUEL'!AO51="F","F","")</f>
        <v/>
      </c>
      <c r="AD60" s="12" t="str">
        <f>IF(OR(AND('3-PLANNING ANNUEL'!AM51&gt;='3-PLANNING ANNUEL'!$K$7,'3-PLANNING ANNUEL'!AM51&lt;='3-PLANNING ANNUEL'!$N$7),AND('3-PLANNING ANNUEL'!AM51&gt;='3-PLANNING ANNUEL'!$K$8,'3-PLANNING ANNUEL'!AM51&lt;='3-PLANNING ANNUEL'!$N$8),AND('3-PLANNING ANNUEL'!AM51&gt;='3-PLANNING ANNUEL'!$K$9,'3-PLANNING ANNUEL'!AM51&lt;='3-PLANNING ANNUEL'!$N$9),AND('3-PLANNING ANNUEL'!AM51&gt;='3-PLANNING ANNUEL'!$K$10,'3-PLANNING ANNUEL'!AM51&lt;='3-PLANNING ANNUEL'!$N$10),AND('3-PLANNING ANNUEL'!AM51&gt;='3-PLANNING ANNUEL'!$K$11,'3-PLANNING ANNUEL'!AM51&lt;='3-PLANNING ANNUEL'!$N$11)),"V","")</f>
        <v/>
      </c>
      <c r="AE60" s="174">
        <f>IF(AND(AC60="F",AD60=""),(VLOOKUP('3-PLANNING ANNUEL'!AL51,PARAMETRES!$A$16:$B$20,2,FALSE)),0)</f>
        <v>0</v>
      </c>
      <c r="AF60" s="12" t="str">
        <f>IF('3-PLANNING ANNUEL'!AS51="F","F","")</f>
        <v/>
      </c>
      <c r="AG60" s="12" t="str">
        <f>IF(OR(AND('3-PLANNING ANNUEL'!AQ51&gt;='3-PLANNING ANNUEL'!$K$7,'3-PLANNING ANNUEL'!AQ51&lt;='3-PLANNING ANNUEL'!$N$7),AND('3-PLANNING ANNUEL'!AQ51&gt;='3-PLANNING ANNUEL'!$K$8,'3-PLANNING ANNUEL'!AQ51&lt;='3-PLANNING ANNUEL'!$N$8),AND('3-PLANNING ANNUEL'!AQ51&gt;='3-PLANNING ANNUEL'!$K$9,'3-PLANNING ANNUEL'!AQ51&lt;='3-PLANNING ANNUEL'!$N$9),AND('3-PLANNING ANNUEL'!AQ51&gt;='3-PLANNING ANNUEL'!$K$10,'3-PLANNING ANNUEL'!AQ51&lt;='3-PLANNING ANNUEL'!$N$10),AND('3-PLANNING ANNUEL'!AQ51&gt;='3-PLANNING ANNUEL'!$K$11,'3-PLANNING ANNUEL'!AQ51&lt;='3-PLANNING ANNUEL'!$N$11)),"V","")</f>
        <v>V</v>
      </c>
      <c r="AH60" s="174">
        <f>IF(AND(AF60="F",AG60=""),(VLOOKUP('3-PLANNING ANNUEL'!AH51,PARAMETRES!$A$16:$B$20,2,FALSE)),0)</f>
        <v>0</v>
      </c>
      <c r="AI60" s="12" t="str">
        <f>IF('3-PLANNING ANNUEL'!AW51="F","F","")</f>
        <v/>
      </c>
      <c r="AJ60" s="12" t="str">
        <f>IF(OR(AND('3-PLANNING ANNUEL'!AU51&gt;='3-PLANNING ANNUEL'!$K$7,'3-PLANNING ANNUEL'!AU51&lt;='3-PLANNING ANNUEL'!$N$7),AND('3-PLANNING ANNUEL'!AU51&gt;='3-PLANNING ANNUEL'!$K$8,'3-PLANNING ANNUEL'!AU51&lt;='3-PLANNING ANNUEL'!$N$8),AND('3-PLANNING ANNUEL'!AU51&gt;='3-PLANNING ANNUEL'!$K$9,'3-PLANNING ANNUEL'!AU51&lt;='3-PLANNING ANNUEL'!$N$9),AND('3-PLANNING ANNUEL'!AU51&gt;='3-PLANNING ANNUEL'!$K$10,'3-PLANNING ANNUEL'!AU51&lt;='3-PLANNING ANNUEL'!$N$10),AND('3-PLANNING ANNUEL'!AU51&gt;='3-PLANNING ANNUEL'!$K$11,'3-PLANNING ANNUEL'!AU51&lt;='3-PLANNING ANNUEL'!$N$11)),"V","")</f>
        <v>V</v>
      </c>
      <c r="AK60" s="174">
        <f>IF(AND(AI60="F",AJ60=""),(VLOOKUP('3-PLANNING ANNUEL'!AH51,PARAMETRES!$A$16:$B$20,2,FALSE)),0)</f>
        <v>0</v>
      </c>
      <c r="AL60" s="173" t="s">
        <v>156</v>
      </c>
    </row>
    <row r="61" spans="1:39" x14ac:dyDescent="0.3">
      <c r="A61" s="174"/>
      <c r="B61" s="175"/>
      <c r="C61" s="175"/>
      <c r="D61" s="175">
        <f t="shared" ref="D61:AH61" si="0">SUM(D30:D60)</f>
        <v>0</v>
      </c>
      <c r="E61" s="175"/>
      <c r="F61" s="175"/>
      <c r="G61" s="175">
        <f t="shared" si="0"/>
        <v>0</v>
      </c>
      <c r="H61" s="175"/>
      <c r="I61" s="175"/>
      <c r="J61" s="175">
        <f t="shared" si="0"/>
        <v>0.22916666666666663</v>
      </c>
      <c r="K61" s="175"/>
      <c r="L61" s="175"/>
      <c r="M61" s="175">
        <f t="shared" si="0"/>
        <v>0</v>
      </c>
      <c r="N61" s="175"/>
      <c r="O61" s="175"/>
      <c r="P61" s="175">
        <f t="shared" si="0"/>
        <v>0</v>
      </c>
      <c r="Q61" s="175"/>
      <c r="R61" s="175"/>
      <c r="S61" s="175">
        <f t="shared" si="0"/>
        <v>0</v>
      </c>
      <c r="T61" s="175"/>
      <c r="U61" s="175"/>
      <c r="V61" s="175">
        <f t="shared" si="0"/>
        <v>0</v>
      </c>
      <c r="W61" s="175"/>
      <c r="X61" s="175"/>
      <c r="Y61" s="175">
        <f t="shared" si="0"/>
        <v>0.22916666666666663</v>
      </c>
      <c r="Z61" s="175"/>
      <c r="AA61" s="175"/>
      <c r="AB61" s="175">
        <f t="shared" si="0"/>
        <v>0</v>
      </c>
      <c r="AC61" s="175"/>
      <c r="AD61" s="175"/>
      <c r="AE61" s="175">
        <f t="shared" si="0"/>
        <v>0.22916666666666663</v>
      </c>
      <c r="AF61" s="175"/>
      <c r="AG61" s="175"/>
      <c r="AH61" s="175">
        <f t="shared" si="0"/>
        <v>0</v>
      </c>
      <c r="AI61" s="175"/>
      <c r="AJ61" s="175"/>
      <c r="AK61" s="175">
        <f>SUM(AK30:AK60)</f>
        <v>0</v>
      </c>
      <c r="AL61" s="176">
        <f>D61+G61+J61+M61+P61+S61+V61+Y61+AB61+AE61+AH61+AK61</f>
        <v>0.68749999999999989</v>
      </c>
      <c r="AM61" s="177">
        <f>AL61*24</f>
        <v>16.499999999999996</v>
      </c>
    </row>
    <row r="64" spans="1:39" x14ac:dyDescent="0.3">
      <c r="AL64" s="176"/>
      <c r="AM64" s="177"/>
    </row>
  </sheetData>
  <sheetProtection algorithmName="SHA-512" hashValue="DRpgpoo+SVubsCGRMsTwubgvlZgu/p6oub8GBSsWj7jyblQ5n89Sf+ZRXOxm89tRmILHfR7/20zl1jTAVBpc/A==" saltValue="qUrs4uHDuzs8GCxpjcmYjw==" spinCount="100000" sheet="1" objects="1" scenarios="1"/>
  <mergeCells count="13">
    <mergeCell ref="AI28:AK28"/>
    <mergeCell ref="A27:AK27"/>
    <mergeCell ref="Q28:S28"/>
    <mergeCell ref="T28:V28"/>
    <mergeCell ref="W28:Y28"/>
    <mergeCell ref="Z28:AB28"/>
    <mergeCell ref="AC28:AE28"/>
    <mergeCell ref="AF28:AH28"/>
    <mergeCell ref="B28:D28"/>
    <mergeCell ref="E28:G28"/>
    <mergeCell ref="H28:J28"/>
    <mergeCell ref="K28:M28"/>
    <mergeCell ref="N28:P28"/>
  </mergeCells>
  <phoneticPr fontId="12" type="noConversion"/>
  <conditionalFormatting sqref="D30:D60 G30:G60 J30:J60 M30:M60 P30:P60 S30:S60 V30:V60 Y30:Y60 AB30:AB60 AE30:AE60 AH30:AH60 AK30:AK60">
    <cfRule type="cellIs" dxfId="0" priority="1" operator="not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ACCUEIL</vt:lpstr>
      <vt:lpstr>1-NOTICE</vt:lpstr>
      <vt:lpstr>2-SEMAINE TYPE &amp; ANNUALISATION</vt:lpstr>
      <vt:lpstr>3-PLANNING ANNUEL</vt:lpstr>
      <vt:lpstr>PARAMETRES</vt:lpstr>
      <vt:lpstr>'1-NOTICE'!Impression_des_titres</vt:lpstr>
      <vt:lpstr>'1-NOTICE'!Zone_d_impression</vt:lpstr>
      <vt:lpstr>'2-SEMAINE TYPE &amp; ANNUALISATION'!Zone_d_impression</vt:lpstr>
      <vt:lpstr>'3-PLANNING ANNUEL'!Zone_d_impression</vt:lpstr>
    </vt:vector>
  </TitlesOfParts>
  <Company>CDG35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Delphine BIHANNIC</dc:creator>
  <cp:lastModifiedBy>Delphine BIHANNIC</cp:lastModifiedBy>
  <cp:lastPrinted>2024-05-15T08:34:28Z</cp:lastPrinted>
  <dcterms:created xsi:type="dcterms:W3CDTF">2023-12-29T13:54:25Z</dcterms:created>
  <dcterms:modified xsi:type="dcterms:W3CDTF">2024-05-29T11:07:26Z</dcterms:modified>
</cp:coreProperties>
</file>